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THEORG-Akademie\02_Seminar Stellschrauben\"/>
    </mc:Choice>
  </mc:AlternateContent>
  <xr:revisionPtr revIDLastSave="0" documentId="13_ncr:1_{58E7C23B-6FAA-4D6E-9473-1FE302BE1404}" xr6:coauthVersionLast="36" xr6:coauthVersionMax="47" xr10:uidLastSave="{00000000-0000-0000-0000-000000000000}"/>
  <bookViews>
    <workbookView xWindow="-28920" yWindow="-60" windowWidth="29040" windowHeight="15720" tabRatio="500" activeTab="3" xr2:uid="{00000000-000D-0000-FFFF-FFFF00000000}"/>
  </bookViews>
  <sheets>
    <sheet name="Physiotherapie" sheetId="1" r:id="rId1"/>
    <sheet name="Ergotherapie" sheetId="4" r:id="rId2"/>
    <sheet name="Logopädie" sheetId="5" r:id="rId3"/>
    <sheet name="Podologie" sheetId="6" r:id="rId4"/>
  </sheets>
  <calcPr calcId="191029"/>
</workbook>
</file>

<file path=xl/calcChain.xml><?xml version="1.0" encoding="utf-8"?>
<calcChain xmlns="http://schemas.openxmlformats.org/spreadsheetml/2006/main">
  <c r="C37" i="5" l="1"/>
  <c r="D37" i="5" s="1"/>
  <c r="D36" i="5"/>
  <c r="C36" i="5"/>
  <c r="C35" i="5"/>
  <c r="D35" i="5" s="1"/>
  <c r="C34" i="5"/>
  <c r="D34" i="5" s="1"/>
  <c r="C33" i="5"/>
  <c r="D33" i="5" s="1"/>
  <c r="C32" i="5"/>
  <c r="D32" i="5" s="1"/>
  <c r="C31" i="5"/>
  <c r="D31" i="5" s="1"/>
  <c r="C39" i="4"/>
  <c r="D39" i="4" s="1"/>
  <c r="C38" i="4"/>
  <c r="D38" i="4" s="1"/>
  <c r="C37" i="4"/>
  <c r="D37" i="4" s="1"/>
  <c r="C36" i="4"/>
  <c r="D36" i="4" s="1"/>
  <c r="C35" i="4"/>
  <c r="D35" i="4" s="1"/>
  <c r="C34" i="4"/>
  <c r="D34" i="4" s="1"/>
  <c r="C33" i="4"/>
  <c r="D33" i="4" s="1"/>
  <c r="R17" i="5"/>
  <c r="R16" i="5"/>
  <c r="R15" i="5"/>
  <c r="R14" i="5"/>
  <c r="R13" i="5"/>
  <c r="R12" i="5"/>
  <c r="R11" i="5"/>
  <c r="R10" i="5"/>
  <c r="R9" i="5"/>
  <c r="R8" i="5"/>
  <c r="R7" i="5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C49" i="1"/>
  <c r="D49" i="1" s="1"/>
  <c r="C48" i="1"/>
  <c r="D48" i="1" s="1"/>
  <c r="C47" i="1"/>
  <c r="D47" i="1" s="1"/>
  <c r="C46" i="1"/>
  <c r="D46" i="1" s="1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37" i="6"/>
  <c r="D37" i="6" s="1"/>
  <c r="C36" i="6"/>
  <c r="C35" i="6"/>
  <c r="D35" i="6" s="1"/>
  <c r="C29" i="6"/>
  <c r="C28" i="6"/>
  <c r="F28" i="6" s="1"/>
  <c r="K27" i="6" s="1"/>
  <c r="L27" i="6" s="1"/>
  <c r="L26" i="6"/>
  <c r="L29" i="6" s="1"/>
  <c r="K26" i="6"/>
  <c r="K29" i="6" s="1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P9" i="6"/>
  <c r="O9" i="6"/>
  <c r="N9" i="6"/>
  <c r="M9" i="6"/>
  <c r="L9" i="6"/>
  <c r="K9" i="6"/>
  <c r="J9" i="6"/>
  <c r="I9" i="6"/>
  <c r="H9" i="6"/>
  <c r="G9" i="6"/>
  <c r="F9" i="6"/>
  <c r="E9" i="6"/>
  <c r="D9" i="6"/>
  <c r="P8" i="6"/>
  <c r="O8" i="6"/>
  <c r="N8" i="6"/>
  <c r="M8" i="6"/>
  <c r="L8" i="6"/>
  <c r="K8" i="6"/>
  <c r="J8" i="6"/>
  <c r="I8" i="6"/>
  <c r="H8" i="6"/>
  <c r="G8" i="6"/>
  <c r="F8" i="6"/>
  <c r="E8" i="6"/>
  <c r="D8" i="6"/>
  <c r="P7" i="6"/>
  <c r="O7" i="6"/>
  <c r="N7" i="6"/>
  <c r="M7" i="6"/>
  <c r="L7" i="6"/>
  <c r="K7" i="6"/>
  <c r="J7" i="6"/>
  <c r="I7" i="6"/>
  <c r="H7" i="6"/>
  <c r="G7" i="6"/>
  <c r="F7" i="6"/>
  <c r="E7" i="6"/>
  <c r="D7" i="6"/>
  <c r="C25" i="5"/>
  <c r="C24" i="5"/>
  <c r="K22" i="5"/>
  <c r="K25" i="5" s="1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P9" i="5"/>
  <c r="O9" i="5"/>
  <c r="N9" i="5"/>
  <c r="M9" i="5"/>
  <c r="L9" i="5"/>
  <c r="K9" i="5"/>
  <c r="J9" i="5"/>
  <c r="I9" i="5"/>
  <c r="H9" i="5"/>
  <c r="G9" i="5"/>
  <c r="F9" i="5"/>
  <c r="E9" i="5"/>
  <c r="D9" i="5"/>
  <c r="P8" i="5"/>
  <c r="O8" i="5"/>
  <c r="N8" i="5"/>
  <c r="M8" i="5"/>
  <c r="L8" i="5"/>
  <c r="K8" i="5"/>
  <c r="J8" i="5"/>
  <c r="I8" i="5"/>
  <c r="H8" i="5"/>
  <c r="G8" i="5"/>
  <c r="F8" i="5"/>
  <c r="E8" i="5"/>
  <c r="D8" i="5"/>
  <c r="P7" i="5"/>
  <c r="O7" i="5"/>
  <c r="N7" i="5"/>
  <c r="M7" i="5"/>
  <c r="L7" i="5"/>
  <c r="K7" i="5"/>
  <c r="J7" i="5"/>
  <c r="I7" i="5"/>
  <c r="H7" i="5"/>
  <c r="G7" i="5"/>
  <c r="F7" i="5"/>
  <c r="E7" i="5"/>
  <c r="D7" i="5"/>
  <c r="C27" i="4"/>
  <c r="C26" i="4"/>
  <c r="F26" i="4" s="1"/>
  <c r="K24" i="4"/>
  <c r="L24" i="4" s="1"/>
  <c r="L27" i="4" s="1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P9" i="4"/>
  <c r="O9" i="4"/>
  <c r="N9" i="4"/>
  <c r="M9" i="4"/>
  <c r="L9" i="4"/>
  <c r="K9" i="4"/>
  <c r="J9" i="4"/>
  <c r="I9" i="4"/>
  <c r="H9" i="4"/>
  <c r="G9" i="4"/>
  <c r="F9" i="4"/>
  <c r="E9" i="4"/>
  <c r="D9" i="4"/>
  <c r="P8" i="4"/>
  <c r="O8" i="4"/>
  <c r="N8" i="4"/>
  <c r="M8" i="4"/>
  <c r="L8" i="4"/>
  <c r="K8" i="4"/>
  <c r="J8" i="4"/>
  <c r="I8" i="4"/>
  <c r="H8" i="4"/>
  <c r="G8" i="4"/>
  <c r="F8" i="4"/>
  <c r="E8" i="4"/>
  <c r="D8" i="4"/>
  <c r="P7" i="4"/>
  <c r="O7" i="4"/>
  <c r="N7" i="4"/>
  <c r="M7" i="4"/>
  <c r="L7" i="4"/>
  <c r="K7" i="4"/>
  <c r="J7" i="4"/>
  <c r="I7" i="4"/>
  <c r="H7" i="4"/>
  <c r="G7" i="4"/>
  <c r="F7" i="4"/>
  <c r="E7" i="4"/>
  <c r="D7" i="4"/>
  <c r="K34" i="1"/>
  <c r="K37" i="1" s="1"/>
  <c r="C45" i="1"/>
  <c r="D45" i="1" s="1"/>
  <c r="C44" i="1"/>
  <c r="D44" i="1" s="1"/>
  <c r="C43" i="1"/>
  <c r="D43" i="1" s="1"/>
  <c r="C37" i="1"/>
  <c r="C36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P8" i="1"/>
  <c r="O8" i="1"/>
  <c r="N8" i="1"/>
  <c r="M8" i="1"/>
  <c r="L8" i="1"/>
  <c r="K8" i="1"/>
  <c r="J8" i="1"/>
  <c r="I8" i="1"/>
  <c r="H8" i="1"/>
  <c r="G8" i="1"/>
  <c r="F8" i="1"/>
  <c r="E8" i="1"/>
  <c r="D8" i="1"/>
  <c r="P7" i="1"/>
  <c r="O7" i="1"/>
  <c r="N7" i="1"/>
  <c r="M7" i="1"/>
  <c r="L7" i="1"/>
  <c r="K7" i="1"/>
  <c r="J7" i="1"/>
  <c r="I7" i="1"/>
  <c r="H7" i="1"/>
  <c r="G7" i="1"/>
  <c r="F7" i="1"/>
  <c r="E7" i="1"/>
  <c r="D7" i="1"/>
  <c r="D36" i="6" l="1"/>
  <c r="F29" i="6"/>
  <c r="K28" i="6" s="1"/>
  <c r="L28" i="6" s="1"/>
  <c r="L34" i="1"/>
  <c r="L37" i="1" s="1"/>
  <c r="L22" i="5"/>
  <c r="L25" i="5" s="1"/>
  <c r="F24" i="5"/>
  <c r="F27" i="4"/>
  <c r="K26" i="4" s="1"/>
  <c r="L26" i="4" s="1"/>
  <c r="K25" i="4"/>
  <c r="L25" i="4" s="1"/>
  <c r="K27" i="4"/>
  <c r="F36" i="1"/>
  <c r="F25" i="5" l="1"/>
  <c r="K24" i="5" s="1"/>
  <c r="L24" i="5" s="1"/>
  <c r="K23" i="5"/>
  <c r="L23" i="5" s="1"/>
  <c r="F37" i="1"/>
  <c r="K35" i="1"/>
  <c r="L35" i="1" s="1"/>
  <c r="K36" i="1" l="1"/>
  <c r="L3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5" authorId="0" shapeId="0" xr:uid="{00000000-0006-0000-0000-000002000000}">
      <text>
        <r>
          <rPr>
            <sz val="11"/>
            <color rgb="FF000000"/>
            <rFont val="Calibri"/>
            <family val="2"/>
            <charset val="1"/>
          </rPr>
          <t xml:space="preserve">Jan Schreiber:
</t>
        </r>
        <r>
          <rPr>
            <sz val="9"/>
            <color rgb="FF000000"/>
            <rFont val="Segoe UI"/>
            <family val="2"/>
          </rPr>
          <t>in diese Spalte müssen die aktuellen Preise eingetragen werden</t>
        </r>
      </text>
    </comment>
    <comment ref="F34" authorId="0" shapeId="0" xr:uid="{00000000-0006-0000-0000-000003000000}">
      <text>
        <r>
          <rPr>
            <sz val="11"/>
            <color rgb="FF000000"/>
            <rFont val="Calibri"/>
            <family val="2"/>
            <charset val="1"/>
          </rPr>
          <t>Hier Beihilfepreis eingeben.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5" authorId="0" shapeId="0" xr:uid="{06F299E9-62B4-4C2B-B8BC-CB50E7F01C0A}">
      <text>
        <r>
          <rPr>
            <sz val="11"/>
            <color rgb="FF000000"/>
            <rFont val="Calibri"/>
            <family val="2"/>
            <charset val="1"/>
          </rPr>
          <t xml:space="preserve">Jan Schreiber:
</t>
        </r>
        <r>
          <rPr>
            <sz val="9"/>
            <color rgb="FF000000"/>
            <rFont val="Segoe UI"/>
            <family val="2"/>
          </rPr>
          <t>in diese Spalte müssen die aktuellen Preise eingetragen werden</t>
        </r>
      </text>
    </comment>
    <comment ref="F24" authorId="0" shapeId="0" xr:uid="{A64EC8C9-975F-4E18-9554-4FB05185A022}">
      <text>
        <r>
          <rPr>
            <sz val="11"/>
            <color rgb="FF000000"/>
            <rFont val="Calibri"/>
            <family val="2"/>
            <charset val="1"/>
          </rPr>
          <t>Hier Beihilfepreis eingeben.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5" authorId="0" shapeId="0" xr:uid="{0BAE8A11-F03F-4EB5-AD2F-7E338C94CF24}">
      <text>
        <r>
          <rPr>
            <sz val="11"/>
            <color rgb="FF000000"/>
            <rFont val="Calibri"/>
            <family val="2"/>
            <charset val="1"/>
          </rPr>
          <t xml:space="preserve">Jan Schreiber:
</t>
        </r>
        <r>
          <rPr>
            <sz val="9"/>
            <color rgb="FF000000"/>
            <rFont val="Segoe UI"/>
            <family val="2"/>
          </rPr>
          <t>in diese Spalte müssen die aktuellen Preise eingetragen werden</t>
        </r>
      </text>
    </comment>
    <comment ref="F22" authorId="0" shapeId="0" xr:uid="{C3E097C0-EE4E-4997-8813-EEB61DD8DA61}">
      <text>
        <r>
          <rPr>
            <sz val="11"/>
            <color rgb="FF000000"/>
            <rFont val="Calibri"/>
            <family val="2"/>
            <charset val="1"/>
          </rPr>
          <t>Hier Beihilfepreis eingeben.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5" authorId="0" shapeId="0" xr:uid="{0A6E09FC-B54A-4078-9ABB-4DE66EDED705}">
      <text>
        <r>
          <rPr>
            <sz val="11"/>
            <color rgb="FF000000"/>
            <rFont val="Calibri"/>
            <family val="2"/>
            <charset val="1"/>
          </rPr>
          <t xml:space="preserve">Jan Schreiber:
</t>
        </r>
        <r>
          <rPr>
            <sz val="9"/>
            <color rgb="FF000000"/>
            <rFont val="Segoe UI"/>
            <family val="2"/>
          </rPr>
          <t>in diese Spalte müssen die aktuellen Preise eingetragen werden</t>
        </r>
      </text>
    </comment>
    <comment ref="F26" authorId="0" shapeId="0" xr:uid="{21AA8F4F-6E0F-48F7-AB0A-8D71C8E76704}">
      <text>
        <r>
          <rPr>
            <sz val="11"/>
            <color rgb="FF000000"/>
            <rFont val="Calibri"/>
            <family val="2"/>
            <charset val="1"/>
          </rPr>
          <t>Hier Beihilfepreis eingeben.</t>
        </r>
      </text>
    </comment>
  </commentList>
</comments>
</file>

<file path=xl/sharedStrings.xml><?xml version="1.0" encoding="utf-8"?>
<sst xmlns="http://schemas.openxmlformats.org/spreadsheetml/2006/main" count="192" uniqueCount="86">
  <si>
    <t>Vdek-Sätze mit Faktoren von 1,1 - 2,3</t>
  </si>
  <si>
    <t>Bei Änderungen der vdek-Preise, müssen hier die Preise manuell in der Spalte C angepasst werden!</t>
  </si>
  <si>
    <t>*1,1</t>
  </si>
  <si>
    <t>*1,2</t>
  </si>
  <si>
    <t>*1,3</t>
  </si>
  <si>
    <t>*1,4</t>
  </si>
  <si>
    <t>*1,5</t>
  </si>
  <si>
    <t>*1,6</t>
  </si>
  <si>
    <t>*1,7</t>
  </si>
  <si>
    <t>*1,8</t>
  </si>
  <si>
    <t>*1,9</t>
  </si>
  <si>
    <t>*2,0</t>
  </si>
  <si>
    <t>*2,1</t>
  </si>
  <si>
    <t>*2,2</t>
  </si>
  <si>
    <t>*2,3</t>
  </si>
  <si>
    <t>Bindegewebsmassage</t>
  </si>
  <si>
    <t>Eisanwendungen (Kryo)</t>
  </si>
  <si>
    <t>Elektrobehandlung</t>
  </si>
  <si>
    <t>Elektrobeh. bei Lähmungen</t>
  </si>
  <si>
    <t>Fangopackungen mit Ruhe</t>
  </si>
  <si>
    <t>Extension Schrägbett</t>
  </si>
  <si>
    <t>Hausbesuch</t>
  </si>
  <si>
    <t>Heißluft</t>
  </si>
  <si>
    <t>KG</t>
  </si>
  <si>
    <t>Heiße Rolle</t>
  </si>
  <si>
    <t>KG ZNS (Erwachsene)</t>
  </si>
  <si>
    <t>KG ZNS (Kinder)</t>
  </si>
  <si>
    <t>KG-Gerät</t>
  </si>
  <si>
    <t>Wegegeld je Kilometer</t>
  </si>
  <si>
    <t>Klassische Massagetherapie</t>
  </si>
  <si>
    <t>Kompressionsbandagierung</t>
  </si>
  <si>
    <t>Man. Lymphdrainage 30 min.</t>
  </si>
  <si>
    <t>Man. Lymphdrainage 45 min</t>
  </si>
  <si>
    <t>Man. Lymphdrainage 60 min.</t>
  </si>
  <si>
    <t>Manuelle Therapie</t>
  </si>
  <si>
    <t>Beispiel Kalkulation Privatpreise</t>
  </si>
  <si>
    <t>Der Preis für eine Leistung im Tarif Beihilfe beträgt:</t>
  </si>
  <si>
    <t>Erstattung Beihilfe 70% =</t>
  </si>
  <si>
    <t>=</t>
  </si>
  <si>
    <t>Erstattung über PKV 30% =</t>
  </si>
  <si>
    <t>Kalkulation Beihilfe +10%</t>
  </si>
  <si>
    <t>Kalkulation Beihilfe +15%</t>
  </si>
  <si>
    <t>Kalkulation Beihilfe +20%</t>
  </si>
  <si>
    <t>Privatpreis der Praxis</t>
  </si>
  <si>
    <t>erstattungsfähiger Höchstsatz</t>
  </si>
  <si>
    <t>Beihilfe</t>
  </si>
  <si>
    <t>priv. Zusatzversicherung</t>
  </si>
  <si>
    <t>zusätzlicher Eigenanteil</t>
  </si>
  <si>
    <t>Beispiel vdek-Satz + 10% / + 15% / + 20%</t>
  </si>
  <si>
    <t>zusätzl. Eigenbeteiligung</t>
  </si>
  <si>
    <t>Hirnleistungstraining</t>
  </si>
  <si>
    <t>Psychische Störungen</t>
  </si>
  <si>
    <t>Funktionsanalyse</t>
  </si>
  <si>
    <t>Motorische Störungen</t>
  </si>
  <si>
    <t>Sensomotorisch pezeptiv Störungen</t>
  </si>
  <si>
    <t>Thermische Anwendung</t>
  </si>
  <si>
    <t>Logopäd. Erstuntersuchung</t>
  </si>
  <si>
    <t>Logopädie 30 min.</t>
  </si>
  <si>
    <t>Logopädie 45 min.</t>
  </si>
  <si>
    <t>Logopädie 60 min.</t>
  </si>
  <si>
    <t>Logopäd. Gruppenbehandlung</t>
  </si>
  <si>
    <t>Bericht</t>
  </si>
  <si>
    <t>Bericht auf bes. Aufforderung</t>
  </si>
  <si>
    <t>Podol- Befundung</t>
  </si>
  <si>
    <t>Erstbefundung Nagelkorrekturspange</t>
  </si>
  <si>
    <t>Fertigung einteil. Nagelkorrekturspange</t>
  </si>
  <si>
    <t>Nachregulierung einteil. Nagelkorrekturspange</t>
  </si>
  <si>
    <t>Anpassung einteil. Nagelkorrekturspange</t>
  </si>
  <si>
    <t>Vorbereitung des Nagels</t>
  </si>
  <si>
    <t>Vorbereitung des Nagels Kunsstoff und Metall</t>
  </si>
  <si>
    <t>Podol. Behandlung groß</t>
  </si>
  <si>
    <t>Podol. Behandlung klein</t>
  </si>
  <si>
    <t>Hausbesuch in soz. Einrichtungen</t>
  </si>
  <si>
    <t>Indik.spez. Kontrolle auf Sitz u. Passgebauigkeit</t>
  </si>
  <si>
    <t>Kalkulation Beihilfe +25%</t>
  </si>
  <si>
    <t>Kalkulation Beihilfe +30%</t>
  </si>
  <si>
    <t>Kalkulation Beihilfe +35%</t>
  </si>
  <si>
    <t>Kalkulation Beihilfe +40%</t>
  </si>
  <si>
    <t>Wieviel zahlt die Beihilfe mehr/weniger im Vergleich zu den Kassensätzen?</t>
  </si>
  <si>
    <t>Motorisch funktionelle Störungen als Ber.</t>
  </si>
  <si>
    <r>
      <t>Beihilfe</t>
    </r>
    <r>
      <rPr>
        <sz val="11"/>
        <color rgb="FF000000"/>
        <rFont val="Calibri"/>
        <family val="2"/>
        <charset val="1"/>
      </rPr>
      <t xml:space="preserve">
</t>
    </r>
    <r>
      <rPr>
        <sz val="8"/>
        <color rgb="FF000000"/>
        <rFont val="Calibri"/>
        <family val="2"/>
      </rPr>
      <t>(erstattungsfähige Höchstsätze)</t>
    </r>
  </si>
  <si>
    <t>Bei Änderungen der vdek-Preise und der erstattungsfähigen Höchstsätze der Beihilfe, müssen die Preise manuell in den Spalten C bzw. Q angepasst werden!</t>
  </si>
  <si>
    <t>Beispiel vdek-Satz + 10% / + 15% / + 20% …</t>
  </si>
  <si>
    <t>Vdek ab 01.01.24</t>
  </si>
  <si>
    <t>Vdek ab 01.01.2024</t>
  </si>
  <si>
    <t>Vdek ab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</si>
</sst>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_-* #,##0.00&quot; €&quot;_-;\-* #,##0.00&quot; €&quot;_-;_-* \-??&quot; €&quot;_-;_-@_-"/>
    <numFmt numFmtId="165" formatCode="0.00\ %"/>
    <numFmt numFmtId="166" formatCode="#,##0.00\ &quot;€&quot;"/>
  </numFmts>
  <fonts count="30" x14ac:knownFonts="1">
    <font>
      <sz val="11"/>
      <color rgb="FF000000"/>
      <name val="Calibri"/>
      <family val="2"/>
      <charset val="1"/>
    </font>
    <font>
      <sz val="10"/>
      <color theme="1"/>
      <name val="Arial"/>
      <family val="2"/>
    </font>
    <font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80808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1"/>
      <color rgb="FFA6A6A6"/>
      <name val="Calibri"/>
      <family val="2"/>
      <charset val="1"/>
    </font>
    <font>
      <b/>
      <sz val="11"/>
      <color rgb="FFCE181E"/>
      <name val="Calibri"/>
      <family val="2"/>
      <charset val="1"/>
    </font>
    <font>
      <sz val="9"/>
      <color rgb="FF000000"/>
      <name val="Segoe UI"/>
      <family val="2"/>
    </font>
    <font>
      <sz val="11"/>
      <color rgb="FF000000"/>
      <name val="Calibri"/>
      <family val="2"/>
      <charset val="1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u/>
      <sz val="10"/>
      <color theme="2" tint="-0.249977111117893"/>
      <name val="Calibri"/>
      <family val="2"/>
      <charset val="1"/>
    </font>
    <font>
      <sz val="10"/>
      <color theme="2" tint="-0.249977111117893"/>
      <name val="Calibri"/>
      <family val="2"/>
      <charset val="1"/>
    </font>
    <font>
      <b/>
      <sz val="10"/>
      <name val="Arial"/>
      <family val="2"/>
    </font>
    <font>
      <b/>
      <sz val="8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theme="2" tint="-0.499984740745262"/>
      <name val="Calibri"/>
      <family val="2"/>
    </font>
    <font>
      <sz val="10"/>
      <name val="Calibri"/>
      <family val="2"/>
    </font>
    <font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i/>
      <sz val="10"/>
      <name val="Calibri"/>
      <family val="2"/>
    </font>
    <font>
      <b/>
      <sz val="11"/>
      <color rgb="FF000000"/>
      <name val="Calibri"/>
      <family val="2"/>
    </font>
    <font>
      <sz val="11"/>
      <color theme="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5E0B4"/>
        <bgColor rgb="FFDEF0D8"/>
      </patternFill>
    </fill>
    <fill>
      <patternFill patternType="solid">
        <fgColor rgb="FFDEEBF7"/>
        <bgColor rgb="FFDEF0D8"/>
      </patternFill>
    </fill>
    <fill>
      <patternFill patternType="solid">
        <fgColor theme="0"/>
        <bgColor rgb="FFDEF0D8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9" tint="0.59999389629810485"/>
        <bgColor rgb="FFD7F8D2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hair">
        <color rgb="FFFA0909"/>
      </left>
      <right style="hair">
        <color rgb="FFFA0909"/>
      </right>
      <top style="hair">
        <color rgb="FFFA0909"/>
      </top>
      <bottom style="hair">
        <color rgb="FFFA090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rgb="FF808080"/>
      </left>
      <right/>
      <top style="hair">
        <color rgb="FF808080"/>
      </top>
      <bottom style="hair">
        <color rgb="FF808080"/>
      </bottom>
      <diagonal/>
    </border>
    <border>
      <left/>
      <right/>
      <top style="hair">
        <color rgb="FF808080"/>
      </top>
      <bottom style="hair">
        <color rgb="FF808080"/>
      </bottom>
      <diagonal/>
    </border>
    <border>
      <left/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hair">
        <color rgb="FF808080"/>
      </left>
      <right/>
      <top/>
      <bottom/>
      <diagonal/>
    </border>
  </borders>
  <cellStyleXfs count="3">
    <xf numFmtId="0" fontId="0" fillId="0" borderId="0"/>
    <xf numFmtId="164" fontId="14" fillId="0" borderId="0" applyBorder="0" applyProtection="0"/>
    <xf numFmtId="0" fontId="1" fillId="0" borderId="0"/>
  </cellStyleXfs>
  <cellXfs count="137">
    <xf numFmtId="0" fontId="0" fillId="0" borderId="0" xfId="0"/>
    <xf numFmtId="0" fontId="10" fillId="2" borderId="0" xfId="0" applyFont="1" applyFill="1" applyAlignment="1">
      <alignment shrinkToFit="1"/>
    </xf>
    <xf numFmtId="164" fontId="2" fillId="0" borderId="1" xfId="1" applyFont="1" applyBorder="1" applyAlignment="1" applyProtection="1">
      <alignment vertical="center" shrinkToFit="1"/>
    </xf>
    <xf numFmtId="164" fontId="0" fillId="2" borderId="0" xfId="1" applyFont="1" applyFill="1" applyBorder="1" applyAlignment="1" applyProtection="1">
      <alignment horizontal="center" vertical="center"/>
    </xf>
    <xf numFmtId="0" fontId="2" fillId="0" borderId="0" xfId="0" applyFont="1" applyAlignment="1">
      <alignment shrinkToFit="1"/>
    </xf>
    <xf numFmtId="164" fontId="3" fillId="0" borderId="0" xfId="1" applyFont="1" applyBorder="1" applyAlignment="1" applyProtection="1">
      <alignment horizontal="center" vertical="center"/>
    </xf>
    <xf numFmtId="164" fontId="0" fillId="0" borderId="0" xfId="1" applyFont="1" applyBorder="1" applyAlignment="1" applyProtection="1">
      <alignment horizontal="center" vertical="center"/>
    </xf>
    <xf numFmtId="164" fontId="0" fillId="0" borderId="0" xfId="1" applyFont="1" applyBorder="1" applyAlignment="1" applyProtection="1">
      <alignment horizontal="right" vertical="center"/>
    </xf>
    <xf numFmtId="164" fontId="0" fillId="0" borderId="0" xfId="1" applyFont="1" applyBorder="1" applyAlignment="1" applyProtection="1">
      <alignment horizontal="right" vertical="top"/>
    </xf>
    <xf numFmtId="0" fontId="0" fillId="0" borderId="0" xfId="0" applyAlignment="1">
      <alignment horizontal="right" vertical="top"/>
    </xf>
    <xf numFmtId="0" fontId="2" fillId="2" borderId="0" xfId="0" applyFont="1" applyFill="1" applyAlignment="1">
      <alignment shrinkToFit="1"/>
    </xf>
    <xf numFmtId="164" fontId="3" fillId="2" borderId="0" xfId="1" applyFont="1" applyFill="1" applyBorder="1" applyAlignment="1" applyProtection="1">
      <alignment horizontal="center" vertical="center"/>
    </xf>
    <xf numFmtId="164" fontId="0" fillId="2" borderId="0" xfId="1" applyFont="1" applyFill="1" applyBorder="1" applyAlignment="1" applyProtection="1">
      <alignment horizontal="right" vertical="center"/>
    </xf>
    <xf numFmtId="164" fontId="0" fillId="2" borderId="0" xfId="1" applyFont="1" applyFill="1" applyBorder="1" applyAlignment="1" applyProtection="1">
      <alignment horizontal="right" vertical="top"/>
    </xf>
    <xf numFmtId="0" fontId="0" fillId="2" borderId="0" xfId="0" applyFill="1" applyAlignment="1">
      <alignment horizontal="right" vertical="top"/>
    </xf>
    <xf numFmtId="0" fontId="4" fillId="2" borderId="0" xfId="0" applyFont="1" applyFill="1"/>
    <xf numFmtId="164" fontId="5" fillId="2" borderId="0" xfId="1" applyFont="1" applyFill="1" applyBorder="1" applyAlignment="1" applyProtection="1">
      <alignment horizontal="center" vertical="center"/>
    </xf>
    <xf numFmtId="164" fontId="6" fillId="2" borderId="0" xfId="1" applyFont="1" applyFill="1" applyBorder="1" applyAlignment="1" applyProtection="1">
      <alignment horizontal="center" vertical="center"/>
    </xf>
    <xf numFmtId="164" fontId="6" fillId="2" borderId="0" xfId="1" applyFont="1" applyFill="1" applyBorder="1" applyAlignment="1" applyProtection="1">
      <alignment horizontal="right" vertical="center"/>
    </xf>
    <xf numFmtId="0" fontId="6" fillId="2" borderId="0" xfId="0" applyFont="1" applyFill="1" applyAlignment="1">
      <alignment horizontal="right" vertical="top"/>
    </xf>
    <xf numFmtId="0" fontId="6" fillId="0" borderId="0" xfId="0" applyFont="1"/>
    <xf numFmtId="164" fontId="3" fillId="0" borderId="1" xfId="1" applyFont="1" applyBorder="1" applyAlignment="1" applyProtection="1">
      <alignment horizontal="center" vertical="center" wrapText="1"/>
    </xf>
    <xf numFmtId="164" fontId="0" fillId="0" borderId="1" xfId="1" applyFont="1" applyBorder="1" applyAlignment="1" applyProtection="1">
      <alignment horizontal="center" vertical="center" wrapText="1"/>
    </xf>
    <xf numFmtId="164" fontId="0" fillId="0" borderId="1" xfId="1" applyFont="1" applyBorder="1" applyAlignment="1" applyProtection="1">
      <alignment horizontal="center" vertical="center"/>
    </xf>
    <xf numFmtId="164" fontId="2" fillId="3" borderId="1" xfId="1" applyFont="1" applyFill="1" applyBorder="1" applyAlignment="1" applyProtection="1">
      <alignment vertical="center" shrinkToFit="1"/>
    </xf>
    <xf numFmtId="164" fontId="9" fillId="3" borderId="1" xfId="1" applyFont="1" applyFill="1" applyBorder="1" applyAlignment="1" applyProtection="1">
      <alignment horizontal="right" vertical="center"/>
    </xf>
    <xf numFmtId="0" fontId="0" fillId="3" borderId="0" xfId="0" applyFill="1"/>
    <xf numFmtId="164" fontId="8" fillId="0" borderId="1" xfId="1" applyFont="1" applyBorder="1" applyAlignment="1" applyProtection="1">
      <alignment vertical="center" shrinkToFit="1"/>
    </xf>
    <xf numFmtId="164" fontId="8" fillId="0" borderId="1" xfId="1" applyFont="1" applyBorder="1" applyAlignment="1" applyProtection="1">
      <alignment horizontal="right" vertical="center"/>
    </xf>
    <xf numFmtId="164" fontId="9" fillId="0" borderId="1" xfId="1" applyFont="1" applyBorder="1" applyAlignment="1" applyProtection="1">
      <alignment horizontal="right" vertical="center"/>
    </xf>
    <xf numFmtId="164" fontId="9" fillId="0" borderId="1" xfId="1" applyFont="1" applyBorder="1" applyAlignment="1" applyProtection="1">
      <alignment horizontal="center" vertical="center" wrapText="1"/>
    </xf>
    <xf numFmtId="164" fontId="9" fillId="0" borderId="1" xfId="1" applyFont="1" applyBorder="1" applyAlignment="1" applyProtection="1">
      <alignment horizontal="right" vertical="center" wrapText="1"/>
    </xf>
    <xf numFmtId="164" fontId="8" fillId="3" borderId="1" xfId="1" applyFont="1" applyFill="1" applyBorder="1" applyAlignment="1" applyProtection="1">
      <alignment vertical="center" shrinkToFit="1"/>
    </xf>
    <xf numFmtId="164" fontId="8" fillId="3" borderId="1" xfId="1" applyFont="1" applyFill="1" applyBorder="1" applyAlignment="1" applyProtection="1">
      <alignment horizontal="right" vertical="center"/>
    </xf>
    <xf numFmtId="0" fontId="3" fillId="3" borderId="0" xfId="0" applyFont="1" applyFill="1"/>
    <xf numFmtId="0" fontId="3" fillId="0" borderId="0" xfId="0" applyFont="1"/>
    <xf numFmtId="164" fontId="0" fillId="0" borderId="2" xfId="1" applyFont="1" applyBorder="1" applyAlignment="1" applyProtection="1">
      <alignment horizontal="right" vertical="top"/>
    </xf>
    <xf numFmtId="0" fontId="0" fillId="2" borderId="0" xfId="0" applyFill="1" applyAlignment="1">
      <alignment shrinkToFit="1"/>
    </xf>
    <xf numFmtId="0" fontId="0" fillId="4" borderId="0" xfId="0" applyFill="1" applyAlignment="1">
      <alignment shrinkToFit="1"/>
    </xf>
    <xf numFmtId="164" fontId="3" fillId="4" borderId="0" xfId="1" applyFont="1" applyFill="1" applyBorder="1" applyAlignment="1" applyProtection="1">
      <alignment horizontal="center" vertical="center"/>
    </xf>
    <xf numFmtId="164" fontId="12" fillId="4" borderId="0" xfId="1" applyFont="1" applyFill="1" applyBorder="1" applyAlignment="1" applyProtection="1">
      <alignment horizontal="right" vertical="top"/>
    </xf>
    <xf numFmtId="0" fontId="15" fillId="0" borderId="0" xfId="2" applyFont="1"/>
    <xf numFmtId="9" fontId="15" fillId="0" borderId="0" xfId="2" applyNumberFormat="1" applyFont="1"/>
    <xf numFmtId="166" fontId="15" fillId="0" borderId="3" xfId="2" applyNumberFormat="1" applyFont="1" applyBorder="1"/>
    <xf numFmtId="2" fontId="17" fillId="5" borderId="0" xfId="0" applyNumberFormat="1" applyFont="1" applyFill="1"/>
    <xf numFmtId="0" fontId="19" fillId="0" borderId="0" xfId="2" applyFont="1"/>
    <xf numFmtId="166" fontId="19" fillId="0" borderId="3" xfId="2" applyNumberFormat="1" applyFont="1" applyBorder="1"/>
    <xf numFmtId="10" fontId="19" fillId="0" borderId="0" xfId="0" applyNumberFormat="1" applyFont="1"/>
    <xf numFmtId="0" fontId="16" fillId="6" borderId="0" xfId="2" applyFont="1" applyFill="1"/>
    <xf numFmtId="8" fontId="16" fillId="6" borderId="0" xfId="2" applyNumberFormat="1" applyFont="1" applyFill="1"/>
    <xf numFmtId="166" fontId="16" fillId="6" borderId="0" xfId="0" applyNumberFormat="1" applyFont="1" applyFill="1"/>
    <xf numFmtId="10" fontId="16" fillId="6" borderId="0" xfId="0" applyNumberFormat="1" applyFont="1" applyFill="1"/>
    <xf numFmtId="0" fontId="0" fillId="8" borderId="0" xfId="0" applyFill="1"/>
    <xf numFmtId="164" fontId="3" fillId="8" borderId="0" xfId="1" applyFont="1" applyFill="1" applyBorder="1" applyAlignment="1" applyProtection="1">
      <alignment horizontal="center" vertical="center"/>
    </xf>
    <xf numFmtId="164" fontId="0" fillId="8" borderId="0" xfId="1" applyFont="1" applyFill="1" applyBorder="1" applyAlignment="1" applyProtection="1">
      <alignment horizontal="center" vertical="center"/>
    </xf>
    <xf numFmtId="164" fontId="0" fillId="8" borderId="0" xfId="1" applyFont="1" applyFill="1" applyBorder="1" applyAlignment="1" applyProtection="1">
      <alignment horizontal="right" vertical="center"/>
    </xf>
    <xf numFmtId="0" fontId="2" fillId="8" borderId="0" xfId="0" applyFont="1" applyFill="1" applyAlignment="1">
      <alignment shrinkToFit="1"/>
    </xf>
    <xf numFmtId="0" fontId="0" fillId="8" borderId="0" xfId="0" applyFill="1" applyAlignment="1">
      <alignment shrinkToFit="1"/>
    </xf>
    <xf numFmtId="164" fontId="11" fillId="8" borderId="0" xfId="1" applyFont="1" applyFill="1" applyBorder="1" applyAlignment="1" applyProtection="1">
      <alignment horizontal="center" vertical="center"/>
    </xf>
    <xf numFmtId="165" fontId="7" fillId="8" borderId="0" xfId="1" applyNumberFormat="1" applyFont="1" applyFill="1" applyBorder="1" applyAlignment="1" applyProtection="1">
      <alignment horizontal="right" vertical="center"/>
    </xf>
    <xf numFmtId="164" fontId="0" fillId="8" borderId="0" xfId="1" applyFont="1" applyFill="1" applyBorder="1" applyAlignment="1" applyProtection="1">
      <alignment horizontal="right" vertical="top"/>
    </xf>
    <xf numFmtId="164" fontId="3" fillId="8" borderId="0" xfId="1" applyFont="1" applyFill="1" applyBorder="1" applyAlignment="1" applyProtection="1">
      <alignment horizontal="right" vertical="top"/>
    </xf>
    <xf numFmtId="164" fontId="21" fillId="3" borderId="1" xfId="1" applyFont="1" applyFill="1" applyBorder="1" applyAlignment="1" applyProtection="1">
      <alignment vertical="center" shrinkToFit="1"/>
    </xf>
    <xf numFmtId="164" fontId="21" fillId="0" borderId="1" xfId="1" applyFont="1" applyBorder="1" applyAlignment="1" applyProtection="1">
      <alignment vertical="center" shrinkToFit="1"/>
    </xf>
    <xf numFmtId="164" fontId="22" fillId="3" borderId="1" xfId="1" applyFont="1" applyFill="1" applyBorder="1" applyAlignment="1" applyProtection="1">
      <alignment horizontal="center" vertical="center" wrapText="1"/>
    </xf>
    <xf numFmtId="164" fontId="22" fillId="3" borderId="1" xfId="1" applyFont="1" applyFill="1" applyBorder="1" applyAlignment="1" applyProtection="1">
      <alignment horizontal="right" vertical="center" wrapText="1"/>
    </xf>
    <xf numFmtId="164" fontId="22" fillId="3" borderId="1" xfId="1" applyFont="1" applyFill="1" applyBorder="1" applyAlignment="1" applyProtection="1">
      <alignment horizontal="right" vertical="center"/>
    </xf>
    <xf numFmtId="164" fontId="22" fillId="0" borderId="1" xfId="1" applyFont="1" applyBorder="1" applyAlignment="1" applyProtection="1">
      <alignment horizontal="center" vertical="center" wrapText="1"/>
    </xf>
    <xf numFmtId="164" fontId="22" fillId="0" borderId="1" xfId="1" applyFont="1" applyBorder="1" applyAlignment="1" applyProtection="1">
      <alignment horizontal="right" vertical="center" wrapText="1"/>
    </xf>
    <xf numFmtId="164" fontId="22" fillId="0" borderId="1" xfId="1" applyFont="1" applyBorder="1" applyAlignment="1" applyProtection="1">
      <alignment horizontal="right" vertical="center"/>
    </xf>
    <xf numFmtId="164" fontId="9" fillId="3" borderId="4" xfId="1" applyFont="1" applyFill="1" applyBorder="1" applyAlignment="1" applyProtection="1">
      <alignment horizontal="center" vertical="center" wrapText="1"/>
    </xf>
    <xf numFmtId="164" fontId="8" fillId="0" borderId="4" xfId="1" applyFont="1" applyBorder="1" applyAlignment="1" applyProtection="1">
      <alignment horizontal="center" vertical="center" wrapText="1"/>
    </xf>
    <xf numFmtId="164" fontId="9" fillId="0" borderId="4" xfId="1" applyFont="1" applyBorder="1" applyAlignment="1" applyProtection="1">
      <alignment horizontal="center" vertical="center" wrapText="1"/>
    </xf>
    <xf numFmtId="164" fontId="8" fillId="3" borderId="4" xfId="1" applyFont="1" applyFill="1" applyBorder="1" applyAlignment="1" applyProtection="1">
      <alignment horizontal="center" vertical="center" wrapText="1"/>
    </xf>
    <xf numFmtId="164" fontId="2" fillId="3" borderId="4" xfId="1" applyFont="1" applyFill="1" applyBorder="1" applyAlignment="1" applyProtection="1">
      <alignment vertical="center" shrinkToFit="1"/>
    </xf>
    <xf numFmtId="164" fontId="9" fillId="3" borderId="6" xfId="1" applyFont="1" applyFill="1" applyBorder="1" applyAlignment="1" applyProtection="1">
      <alignment horizontal="right" vertical="center"/>
    </xf>
    <xf numFmtId="164" fontId="8" fillId="0" borderId="6" xfId="1" applyFont="1" applyBorder="1" applyAlignment="1" applyProtection="1">
      <alignment horizontal="right" vertical="center"/>
    </xf>
    <xf numFmtId="164" fontId="9" fillId="0" borderId="6" xfId="1" applyFont="1" applyBorder="1" applyAlignment="1" applyProtection="1">
      <alignment horizontal="right" vertical="center"/>
    </xf>
    <xf numFmtId="164" fontId="8" fillId="3" borderId="6" xfId="1" applyFont="1" applyFill="1" applyBorder="1" applyAlignment="1" applyProtection="1">
      <alignment horizontal="right" vertical="center"/>
    </xf>
    <xf numFmtId="164" fontId="2" fillId="3" borderId="6" xfId="1" applyFont="1" applyFill="1" applyBorder="1" applyAlignment="1" applyProtection="1">
      <alignment vertical="center" shrinkToFit="1"/>
    </xf>
    <xf numFmtId="164" fontId="0" fillId="0" borderId="4" xfId="1" applyFont="1" applyBorder="1" applyAlignment="1" applyProtection="1">
      <alignment horizontal="center" vertical="center" wrapText="1"/>
    </xf>
    <xf numFmtId="164" fontId="0" fillId="0" borderId="6" xfId="1" applyFont="1" applyBorder="1" applyAlignment="1" applyProtection="1">
      <alignment horizontal="center" vertical="center"/>
    </xf>
    <xf numFmtId="164" fontId="2" fillId="0" borderId="0" xfId="1" applyFont="1" applyBorder="1" applyAlignment="1" applyProtection="1">
      <alignment horizontal="center" vertical="center" shrinkToFit="1"/>
    </xf>
    <xf numFmtId="164" fontId="0" fillId="0" borderId="3" xfId="1" applyFont="1" applyBorder="1" applyAlignment="1" applyProtection="1">
      <alignment horizontal="center" vertical="center" wrapText="1"/>
    </xf>
    <xf numFmtId="164" fontId="0" fillId="0" borderId="3" xfId="1" applyFont="1" applyBorder="1" applyAlignment="1" applyProtection="1">
      <alignment horizontal="center" vertical="center"/>
    </xf>
    <xf numFmtId="164" fontId="9" fillId="3" borderId="3" xfId="1" applyFont="1" applyFill="1" applyBorder="1" applyAlignment="1" applyProtection="1">
      <alignment horizontal="right" vertical="center" wrapText="1"/>
    </xf>
    <xf numFmtId="164" fontId="9" fillId="3" borderId="3" xfId="1" applyFont="1" applyFill="1" applyBorder="1" applyAlignment="1" applyProtection="1">
      <alignment horizontal="right" vertical="center"/>
    </xf>
    <xf numFmtId="164" fontId="8" fillId="0" borderId="3" xfId="1" applyFont="1" applyBorder="1" applyAlignment="1" applyProtection="1">
      <alignment horizontal="right" vertical="center" wrapText="1"/>
    </xf>
    <xf numFmtId="164" fontId="8" fillId="0" borderId="3" xfId="1" applyFont="1" applyBorder="1" applyAlignment="1" applyProtection="1">
      <alignment horizontal="right" vertical="center"/>
    </xf>
    <xf numFmtId="164" fontId="9" fillId="0" borderId="3" xfId="1" applyFont="1" applyBorder="1" applyAlignment="1" applyProtection="1">
      <alignment horizontal="right" vertical="center" wrapText="1"/>
    </xf>
    <xf numFmtId="164" fontId="9" fillId="0" borderId="3" xfId="1" applyFont="1" applyBorder="1" applyAlignment="1" applyProtection="1">
      <alignment horizontal="right" vertical="center"/>
    </xf>
    <xf numFmtId="164" fontId="8" fillId="3" borderId="3" xfId="1" applyFont="1" applyFill="1" applyBorder="1" applyAlignment="1" applyProtection="1">
      <alignment horizontal="right" vertical="center" wrapText="1"/>
    </xf>
    <xf numFmtId="164" fontId="8" fillId="3" borderId="3" xfId="1" applyFont="1" applyFill="1" applyBorder="1" applyAlignment="1" applyProtection="1">
      <alignment horizontal="right" vertical="center"/>
    </xf>
    <xf numFmtId="164" fontId="2" fillId="3" borderId="3" xfId="1" applyFont="1" applyFill="1" applyBorder="1" applyAlignment="1" applyProtection="1">
      <alignment vertical="center" shrinkToFit="1"/>
    </xf>
    <xf numFmtId="164" fontId="25" fillId="3" borderId="1" xfId="1" applyFont="1" applyFill="1" applyBorder="1" applyAlignment="1" applyProtection="1">
      <alignment horizontal="right" vertical="center"/>
    </xf>
    <xf numFmtId="164" fontId="25" fillId="0" borderId="1" xfId="1" applyFont="1" applyBorder="1" applyAlignment="1" applyProtection="1">
      <alignment horizontal="right" vertical="center"/>
    </xf>
    <xf numFmtId="164" fontId="25" fillId="3" borderId="1" xfId="1" applyFont="1" applyFill="1" applyBorder="1" applyAlignment="1" applyProtection="1">
      <alignment vertical="center" shrinkToFit="1"/>
    </xf>
    <xf numFmtId="0" fontId="26" fillId="0" borderId="1" xfId="1" applyNumberFormat="1" applyFont="1" applyBorder="1" applyAlignment="1" applyProtection="1">
      <alignment horizontal="center" vertical="center" wrapText="1"/>
    </xf>
    <xf numFmtId="0" fontId="24" fillId="0" borderId="1" xfId="1" applyNumberFormat="1" applyFont="1" applyBorder="1" applyAlignment="1" applyProtection="1">
      <alignment horizontal="center" vertical="center" wrapText="1"/>
    </xf>
    <xf numFmtId="8" fontId="14" fillId="0" borderId="1" xfId="1" applyNumberFormat="1" applyBorder="1" applyAlignment="1">
      <alignment horizontal="right" indent="3"/>
    </xf>
    <xf numFmtId="8" fontId="0" fillId="0" borderId="1" xfId="0" applyNumberFormat="1" applyBorder="1" applyAlignment="1">
      <alignment horizontal="right" indent="3"/>
    </xf>
    <xf numFmtId="164" fontId="22" fillId="3" borderId="1" xfId="1" applyFont="1" applyFill="1" applyBorder="1" applyAlignment="1" applyProtection="1">
      <alignment vertical="center" shrinkToFit="1"/>
    </xf>
    <xf numFmtId="164" fontId="27" fillId="0" borderId="1" xfId="1" applyFont="1" applyBorder="1" applyAlignment="1" applyProtection="1">
      <alignment horizontal="right" vertical="center"/>
    </xf>
    <xf numFmtId="164" fontId="27" fillId="3" borderId="1" xfId="1" applyFont="1" applyFill="1" applyBorder="1" applyAlignment="1" applyProtection="1">
      <alignment horizontal="right" vertical="center"/>
    </xf>
    <xf numFmtId="164" fontId="3" fillId="0" borderId="4" xfId="1" applyFont="1" applyBorder="1" applyAlignment="1" applyProtection="1">
      <alignment horizontal="center" vertical="center" wrapText="1"/>
    </xf>
    <xf numFmtId="164" fontId="21" fillId="3" borderId="4" xfId="1" applyFont="1" applyFill="1" applyBorder="1" applyAlignment="1" applyProtection="1">
      <alignment vertical="center" shrinkToFit="1"/>
    </xf>
    <xf numFmtId="164" fontId="21" fillId="0" borderId="4" xfId="1" applyFont="1" applyBorder="1" applyAlignment="1" applyProtection="1">
      <alignment vertical="center" shrinkToFit="1"/>
    </xf>
    <xf numFmtId="164" fontId="23" fillId="3" borderId="4" xfId="1" applyFont="1" applyFill="1" applyBorder="1" applyAlignment="1" applyProtection="1">
      <alignment vertical="center" shrinkToFit="1"/>
    </xf>
    <xf numFmtId="164" fontId="23" fillId="0" borderId="4" xfId="1" applyFont="1" applyBorder="1" applyAlignment="1" applyProtection="1">
      <alignment horizontal="right" vertical="center"/>
    </xf>
    <xf numFmtId="164" fontId="23" fillId="3" borderId="4" xfId="1" applyFont="1" applyFill="1" applyBorder="1" applyAlignment="1" applyProtection="1">
      <alignment horizontal="right" vertical="center"/>
    </xf>
    <xf numFmtId="164" fontId="22" fillId="3" borderId="6" xfId="1" applyFont="1" applyFill="1" applyBorder="1" applyAlignment="1" applyProtection="1">
      <alignment horizontal="right" vertical="center"/>
    </xf>
    <xf numFmtId="164" fontId="22" fillId="0" borderId="6" xfId="1" applyFont="1" applyBorder="1" applyAlignment="1" applyProtection="1">
      <alignment horizontal="right" vertical="center"/>
    </xf>
    <xf numFmtId="164" fontId="22" fillId="3" borderId="6" xfId="1" applyFont="1" applyFill="1" applyBorder="1" applyAlignment="1" applyProtection="1">
      <alignment vertical="center" shrinkToFit="1"/>
    </xf>
    <xf numFmtId="164" fontId="22" fillId="3" borderId="3" xfId="1" applyFont="1" applyFill="1" applyBorder="1" applyAlignment="1" applyProtection="1">
      <alignment horizontal="center" vertical="center" wrapText="1"/>
    </xf>
    <xf numFmtId="164" fontId="22" fillId="3" borderId="3" xfId="1" applyFont="1" applyFill="1" applyBorder="1" applyAlignment="1" applyProtection="1">
      <alignment horizontal="right" vertical="center" wrapText="1"/>
    </xf>
    <xf numFmtId="164" fontId="22" fillId="0" borderId="3" xfId="1" applyFont="1" applyBorder="1" applyAlignment="1" applyProtection="1">
      <alignment horizontal="center" vertical="center" wrapText="1"/>
    </xf>
    <xf numFmtId="164" fontId="22" fillId="0" borderId="3" xfId="1" applyFont="1" applyBorder="1" applyAlignment="1" applyProtection="1">
      <alignment horizontal="right" vertical="center" wrapText="1"/>
    </xf>
    <xf numFmtId="164" fontId="22" fillId="3" borderId="3" xfId="1" applyFont="1" applyFill="1" applyBorder="1" applyAlignment="1" applyProtection="1">
      <alignment vertical="center" shrinkToFit="1"/>
    </xf>
    <xf numFmtId="164" fontId="2" fillId="0" borderId="4" xfId="1" applyFont="1" applyBorder="1" applyAlignment="1" applyProtection="1">
      <alignment vertical="center" shrinkToFit="1"/>
    </xf>
    <xf numFmtId="164" fontId="9" fillId="0" borderId="3" xfId="1" applyFont="1" applyBorder="1" applyAlignment="1" applyProtection="1">
      <alignment horizontal="center" vertical="center" wrapText="1"/>
    </xf>
    <xf numFmtId="165" fontId="3" fillId="2" borderId="0" xfId="1" applyNumberFormat="1" applyFont="1" applyFill="1" applyBorder="1" applyAlignment="1" applyProtection="1">
      <alignment horizontal="center" vertical="center"/>
    </xf>
    <xf numFmtId="164" fontId="0" fillId="2" borderId="0" xfId="1" applyFont="1" applyFill="1" applyBorder="1" applyAlignment="1" applyProtection="1">
      <alignment horizontal="center" vertical="center"/>
    </xf>
    <xf numFmtId="0" fontId="10" fillId="2" borderId="0" xfId="0" applyFont="1" applyFill="1" applyAlignment="1">
      <alignment shrinkToFit="1"/>
    </xf>
    <xf numFmtId="164" fontId="2" fillId="0" borderId="7" xfId="1" applyFont="1" applyBorder="1" applyAlignment="1" applyProtection="1">
      <alignment horizontal="center" vertical="center" shrinkToFit="1"/>
    </xf>
    <xf numFmtId="164" fontId="2" fillId="0" borderId="0" xfId="1" applyFont="1" applyBorder="1" applyAlignment="1" applyProtection="1">
      <alignment horizontal="center" vertical="center" shrinkToFit="1"/>
    </xf>
    <xf numFmtId="164" fontId="28" fillId="2" borderId="0" xfId="1" applyFont="1" applyFill="1" applyBorder="1" applyAlignment="1" applyProtection="1">
      <alignment horizontal="center" vertical="center"/>
    </xf>
    <xf numFmtId="0" fontId="18" fillId="5" borderId="0" xfId="0" applyFont="1" applyFill="1" applyAlignment="1">
      <alignment horizontal="center"/>
    </xf>
    <xf numFmtId="0" fontId="20" fillId="2" borderId="0" xfId="0" applyFont="1" applyFill="1" applyAlignment="1">
      <alignment horizontal="center" wrapText="1" shrinkToFit="1"/>
    </xf>
    <xf numFmtId="164" fontId="2" fillId="0" borderId="4" xfId="1" applyFont="1" applyBorder="1" applyAlignment="1" applyProtection="1">
      <alignment horizontal="center" vertical="center" shrinkToFit="1"/>
    </xf>
    <xf numFmtId="164" fontId="2" fillId="0" borderId="5" xfId="1" applyFont="1" applyBorder="1" applyAlignment="1" applyProtection="1">
      <alignment horizontal="center" vertical="center" shrinkToFit="1"/>
    </xf>
    <xf numFmtId="164" fontId="2" fillId="0" borderId="6" xfId="1" applyFont="1" applyBorder="1" applyAlignment="1" applyProtection="1">
      <alignment horizontal="center" vertical="center" shrinkToFit="1"/>
    </xf>
    <xf numFmtId="0" fontId="16" fillId="9" borderId="0" xfId="2" applyFont="1" applyFill="1"/>
    <xf numFmtId="166" fontId="29" fillId="9" borderId="0" xfId="0" applyNumberFormat="1" applyFont="1" applyFill="1"/>
    <xf numFmtId="10" fontId="29" fillId="9" borderId="0" xfId="0" applyNumberFormat="1" applyFont="1" applyFill="1"/>
    <xf numFmtId="0" fontId="16" fillId="7" borderId="0" xfId="2" applyFont="1" applyFill="1"/>
    <xf numFmtId="166" fontId="29" fillId="7" borderId="0" xfId="0" applyNumberFormat="1" applyFont="1" applyFill="1"/>
    <xf numFmtId="10" fontId="29" fillId="7" borderId="0" xfId="0" applyNumberFormat="1" applyFont="1" applyFill="1"/>
  </cellXfs>
  <cellStyles count="3">
    <cellStyle name="Standard" xfId="0" builtinId="0"/>
    <cellStyle name="Standard 2" xfId="2" xr:uid="{67F8FC50-A1A7-4C1B-BD33-8C0173EB6B74}"/>
    <cellStyle name="Währung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A0909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F0D8"/>
      <rgbColor rgb="FFD7F8D2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FAC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BCFA-4119-8FCC-260395382C95}"/>
              </c:ext>
            </c:extLst>
          </c:dPt>
          <c:dPt>
            <c:idx val="1"/>
            <c:bubble3D val="0"/>
            <c:spPr>
              <a:solidFill>
                <a:srgbClr val="6FAC4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C-BCFA-4119-8FCC-260395382C95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BCFA-4119-8FCC-260395382C9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BCFA-4119-8FCC-260395382C9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8-BCFA-4119-8FCC-260395382C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Physiotherapie!$H$35:$H$37</c:f>
              <c:strCache>
                <c:ptCount val="3"/>
                <c:pt idx="0">
                  <c:v>Beihilfe</c:v>
                </c:pt>
                <c:pt idx="1">
                  <c:v>priv. Zusatzversicherung</c:v>
                </c:pt>
                <c:pt idx="2">
                  <c:v>zusätzlicher Eigenanteil</c:v>
                </c:pt>
              </c:strCache>
            </c:strRef>
          </c:cat>
          <c:val>
            <c:numRef>
              <c:f>Physiotherapie!$K$35:$K$37</c:f>
              <c:numCache>
                <c:formatCode>#,##0.00\ "€"</c:formatCode>
                <c:ptCount val="3"/>
                <c:pt idx="0">
                  <c:v>18.759999999999998</c:v>
                </c:pt>
                <c:pt idx="1">
                  <c:v>8.0400000000000027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CFA-4119-8FCC-260395382C95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A89-4B2E-8289-B25FDB1BD787}"/>
              </c:ext>
            </c:extLst>
          </c:dPt>
          <c:dPt>
            <c:idx val="1"/>
            <c:bubble3D val="0"/>
            <c:spPr>
              <a:solidFill>
                <a:srgbClr val="6FAC4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A89-4B2E-8289-B25FDB1BD787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A89-4B2E-8289-B25FDB1BD78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9A89-4B2E-8289-B25FDB1BD787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5-9A89-4B2E-8289-B25FDB1BD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Ergotherapie!$H$25:$H$27</c:f>
              <c:strCache>
                <c:ptCount val="3"/>
                <c:pt idx="0">
                  <c:v>Beihilfe</c:v>
                </c:pt>
                <c:pt idx="1">
                  <c:v>priv. Zusatzversicherung</c:v>
                </c:pt>
                <c:pt idx="2">
                  <c:v>zusätzlicher Eigenanteil</c:v>
                </c:pt>
              </c:strCache>
            </c:strRef>
          </c:cat>
          <c:val>
            <c:numRef>
              <c:f>Ergotherapie!$K$25:$K$27</c:f>
              <c:numCache>
                <c:formatCode>#,##0.00\ "€"</c:formatCode>
                <c:ptCount val="3"/>
                <c:pt idx="0">
                  <c:v>38.92</c:v>
                </c:pt>
                <c:pt idx="1">
                  <c:v>16.68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A89-4B2E-8289-B25FDB1BD787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CA7-492F-B9F5-9EDE394C2F59}"/>
              </c:ext>
            </c:extLst>
          </c:dPt>
          <c:dPt>
            <c:idx val="1"/>
            <c:bubble3D val="0"/>
            <c:spPr>
              <a:solidFill>
                <a:srgbClr val="6FAC4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CA7-492F-B9F5-9EDE394C2F59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CA7-492F-B9F5-9EDE394C2F5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3CA7-492F-B9F5-9EDE394C2F5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5-3CA7-492F-B9F5-9EDE394C2F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Logopädie!$H$23:$H$25</c:f>
              <c:strCache>
                <c:ptCount val="3"/>
                <c:pt idx="0">
                  <c:v>Beihilfe</c:v>
                </c:pt>
                <c:pt idx="1">
                  <c:v>priv. Zusatzversicherung</c:v>
                </c:pt>
                <c:pt idx="2">
                  <c:v>zusätzlicher Eigenanteil</c:v>
                </c:pt>
              </c:strCache>
            </c:strRef>
          </c:cat>
          <c:val>
            <c:numRef>
              <c:f>Logopädie!$K$23:$K$25</c:f>
              <c:numCache>
                <c:formatCode>#,##0.00\ "€"</c:formatCode>
                <c:ptCount val="3"/>
                <c:pt idx="0">
                  <c:v>44.24</c:v>
                </c:pt>
                <c:pt idx="1">
                  <c:v>18.96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CA7-492F-B9F5-9EDE394C2F59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76E-4111-B85C-32059F29E684}"/>
              </c:ext>
            </c:extLst>
          </c:dPt>
          <c:dPt>
            <c:idx val="1"/>
            <c:bubble3D val="0"/>
            <c:spPr>
              <a:solidFill>
                <a:srgbClr val="6FAC4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76E-4111-B85C-32059F29E684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76E-4111-B85C-32059F29E68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D76E-4111-B85C-32059F29E68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5-D76E-4111-B85C-32059F29E6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Podologie!$H$27:$H$29</c:f>
              <c:strCache>
                <c:ptCount val="3"/>
                <c:pt idx="0">
                  <c:v>Beihilfe</c:v>
                </c:pt>
                <c:pt idx="1">
                  <c:v>priv. Zusatzversicherung</c:v>
                </c:pt>
                <c:pt idx="2">
                  <c:v>zusätzlicher Eigenanteil</c:v>
                </c:pt>
              </c:strCache>
            </c:strRef>
          </c:cat>
          <c:val>
            <c:numRef>
              <c:f>Podologie!$K$27:$K$29</c:f>
              <c:numCache>
                <c:formatCode>#,##0.00\ "€"</c:formatCode>
                <c:ptCount val="3"/>
                <c:pt idx="0">
                  <c:v>29.4</c:v>
                </c:pt>
                <c:pt idx="1">
                  <c:v>12.600000000000001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6E-4111-B85C-32059F29E684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29</xdr:row>
      <xdr:rowOff>25400</xdr:rowOff>
    </xdr:from>
    <xdr:to>
      <xdr:col>18</xdr:col>
      <xdr:colOff>0</xdr:colOff>
      <xdr:row>45</xdr:row>
      <xdr:rowOff>9525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1F48F7E1-8B8C-8CB4-2376-67BBBF1464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19</xdr:row>
      <xdr:rowOff>120650</xdr:rowOff>
    </xdr:from>
    <xdr:to>
      <xdr:col>18</xdr:col>
      <xdr:colOff>0</xdr:colOff>
      <xdr:row>35</xdr:row>
      <xdr:rowOff>104775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8125187-0D4D-4D04-9E8A-52722F8DD1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838200</xdr:colOff>
      <xdr:row>17</xdr:row>
      <xdr:rowOff>130175</xdr:rowOff>
    </xdr:from>
    <xdr:to>
      <xdr:col>18</xdr:col>
      <xdr:colOff>0</xdr:colOff>
      <xdr:row>33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AFEEDDE-0A22-4707-9EE4-8C2100D658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361949</xdr:colOff>
      <xdr:row>21</xdr:row>
      <xdr:rowOff>25400</xdr:rowOff>
    </xdr:from>
    <xdr:to>
      <xdr:col>16</xdr:col>
      <xdr:colOff>714374</xdr:colOff>
      <xdr:row>37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DCEB43F-3B63-4607-A368-4F6E2587D2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51"/>
  <sheetViews>
    <sheetView showGridLines="0" showRowColHeaders="0" zoomScaleNormal="100" workbookViewId="0">
      <selection activeCell="K32" sqref="K32"/>
    </sheetView>
  </sheetViews>
  <sheetFormatPr baseColWidth="10" defaultColWidth="0" defaultRowHeight="15" zeroHeight="1" x14ac:dyDescent="0.25"/>
  <cols>
    <col min="1" max="1" width="11.42578125" customWidth="1"/>
    <col min="2" max="2" width="31" style="4" customWidth="1"/>
    <col min="3" max="4" width="12.7109375" style="5" customWidth="1"/>
    <col min="5" max="5" width="12.7109375" style="6" customWidth="1"/>
    <col min="6" max="6" width="12.7109375" style="7" customWidth="1"/>
    <col min="7" max="15" width="12.7109375" style="8" customWidth="1"/>
    <col min="16" max="16" width="12.7109375" style="9" customWidth="1"/>
    <col min="17" max="17" width="17.28515625" style="9" customWidth="1"/>
    <col min="18" max="18" width="18.28515625" customWidth="1"/>
    <col min="19" max="19" width="11.42578125" customWidth="1"/>
    <col min="20" max="1023" width="11.42578125" hidden="1" customWidth="1"/>
    <col min="1024" max="1025" width="11.5703125" hidden="1" customWidth="1"/>
    <col min="1026" max="16384" width="11.42578125" hidden="1"/>
  </cols>
  <sheetData>
    <row r="1" spans="1:1024" x14ac:dyDescent="0.25">
      <c r="B1" s="10"/>
      <c r="C1" s="11"/>
      <c r="D1" s="11"/>
      <c r="E1" s="3"/>
      <c r="F1" s="12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</row>
    <row r="2" spans="1:1024" s="20" customFormat="1" ht="21" customHeight="1" x14ac:dyDescent="0.3">
      <c r="B2" s="15" t="s">
        <v>0</v>
      </c>
      <c r="C2" s="16"/>
      <c r="D2" s="16"/>
      <c r="E2" s="17"/>
      <c r="F2" s="125" t="s">
        <v>81</v>
      </c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AMJ2"/>
    </row>
    <row r="3" spans="1:1024" x14ac:dyDescent="0.25">
      <c r="B3" s="10"/>
      <c r="D3" s="120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</row>
    <row r="4" spans="1:1024" x14ac:dyDescent="0.25">
      <c r="B4" s="10"/>
      <c r="C4" s="11"/>
      <c r="D4" s="120"/>
      <c r="E4" s="3"/>
      <c r="F4" s="12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</row>
    <row r="5" spans="1:1024" ht="45.75" customHeight="1" x14ac:dyDescent="0.25">
      <c r="B5" s="2"/>
      <c r="C5" s="21" t="s">
        <v>83</v>
      </c>
      <c r="D5" s="80" t="s">
        <v>2</v>
      </c>
      <c r="E5" s="83" t="s">
        <v>3</v>
      </c>
      <c r="F5" s="83" t="s">
        <v>4</v>
      </c>
      <c r="G5" s="84" t="s">
        <v>5</v>
      </c>
      <c r="H5" s="81" t="s">
        <v>6</v>
      </c>
      <c r="I5" s="23" t="s">
        <v>7</v>
      </c>
      <c r="J5" s="23" t="s">
        <v>8</v>
      </c>
      <c r="K5" s="23" t="s">
        <v>9</v>
      </c>
      <c r="L5" s="23" t="s">
        <v>10</v>
      </c>
      <c r="M5" s="23" t="s">
        <v>11</v>
      </c>
      <c r="N5" s="23" t="s">
        <v>12</v>
      </c>
      <c r="O5" s="23" t="s">
        <v>13</v>
      </c>
      <c r="P5" s="23" t="s">
        <v>14</v>
      </c>
      <c r="Q5" s="97" t="s">
        <v>80</v>
      </c>
      <c r="R5" s="98" t="s">
        <v>78</v>
      </c>
    </row>
    <row r="6" spans="1:1024" ht="7.5" customHeight="1" x14ac:dyDescent="0.25">
      <c r="B6" s="123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</row>
    <row r="7" spans="1:1024" s="26" customFormat="1" ht="20.100000000000001" customHeight="1" x14ac:dyDescent="0.25">
      <c r="A7"/>
      <c r="B7" s="24" t="s">
        <v>15</v>
      </c>
      <c r="C7" s="24">
        <v>24.37</v>
      </c>
      <c r="D7" s="70">
        <f t="shared" ref="D7:D29" si="0">C7*1.1</f>
        <v>26.807000000000002</v>
      </c>
      <c r="E7" s="85">
        <f t="shared" ref="E7:E29" si="1">C7*1.2</f>
        <v>29.244</v>
      </c>
      <c r="F7" s="85">
        <f t="shared" ref="F7:F29" si="2">C7*1.3</f>
        <v>31.681000000000001</v>
      </c>
      <c r="G7" s="86">
        <f t="shared" ref="G7:G29" si="3">C7*1.4</f>
        <v>34.118000000000002</v>
      </c>
      <c r="H7" s="75">
        <f t="shared" ref="H7:H29" si="4">C7*1.5</f>
        <v>36.555</v>
      </c>
      <c r="I7" s="25">
        <f t="shared" ref="I7:I29" si="5">C7*1.6</f>
        <v>38.992000000000004</v>
      </c>
      <c r="J7" s="25">
        <f t="shared" ref="J7:J29" si="6">C7*1.7</f>
        <v>41.429000000000002</v>
      </c>
      <c r="K7" s="25">
        <f t="shared" ref="K7:K29" si="7">C7*1.8</f>
        <v>43.866</v>
      </c>
      <c r="L7" s="25">
        <f t="shared" ref="L7:L29" si="8">C7*1.9</f>
        <v>46.302999999999997</v>
      </c>
      <c r="M7" s="25">
        <f t="shared" ref="M7:M29" si="9">C7*2</f>
        <v>48.74</v>
      </c>
      <c r="N7" s="25">
        <f t="shared" ref="N7:N29" si="10">C7*2.1</f>
        <v>51.177000000000007</v>
      </c>
      <c r="O7" s="25">
        <f t="shared" ref="O7:O29" si="11">C7*2.2</f>
        <v>53.614000000000004</v>
      </c>
      <c r="P7" s="25">
        <f t="shared" ref="P7:P29" si="12">C7*2.3</f>
        <v>56.050999999999995</v>
      </c>
      <c r="Q7" s="94">
        <v>21.8</v>
      </c>
      <c r="R7" s="99">
        <f>Q7-C7</f>
        <v>-2.5700000000000003</v>
      </c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0.100000000000001" customHeight="1" x14ac:dyDescent="0.25">
      <c r="B8" s="27" t="s">
        <v>16</v>
      </c>
      <c r="C8" s="27">
        <v>11.21</v>
      </c>
      <c r="D8" s="71">
        <f t="shared" si="0"/>
        <v>12.331000000000001</v>
      </c>
      <c r="E8" s="87">
        <f t="shared" si="1"/>
        <v>13.452</v>
      </c>
      <c r="F8" s="87">
        <f t="shared" si="2"/>
        <v>14.573000000000002</v>
      </c>
      <c r="G8" s="88">
        <f t="shared" si="3"/>
        <v>15.694000000000001</v>
      </c>
      <c r="H8" s="76">
        <f t="shared" si="4"/>
        <v>16.815000000000001</v>
      </c>
      <c r="I8" s="28">
        <f t="shared" si="5"/>
        <v>17.936000000000003</v>
      </c>
      <c r="J8" s="28">
        <f t="shared" si="6"/>
        <v>19.057000000000002</v>
      </c>
      <c r="K8" s="28">
        <f t="shared" si="7"/>
        <v>20.178000000000001</v>
      </c>
      <c r="L8" s="29">
        <f t="shared" si="8"/>
        <v>21.298999999999999</v>
      </c>
      <c r="M8" s="29">
        <f t="shared" si="9"/>
        <v>22.42</v>
      </c>
      <c r="N8" s="29">
        <f t="shared" si="10"/>
        <v>23.541000000000004</v>
      </c>
      <c r="O8" s="29">
        <f t="shared" si="11"/>
        <v>24.662000000000003</v>
      </c>
      <c r="P8" s="29">
        <f t="shared" si="12"/>
        <v>25.783000000000001</v>
      </c>
      <c r="Q8" s="95">
        <v>12.9</v>
      </c>
      <c r="R8" s="99">
        <f t="shared" ref="R8:R29" si="13">Q8-C8</f>
        <v>1.6899999999999995</v>
      </c>
    </row>
    <row r="9" spans="1:1024" s="26" customFormat="1" ht="20.100000000000001" customHeight="1" x14ac:dyDescent="0.25">
      <c r="A9"/>
      <c r="B9" s="24" t="s">
        <v>17</v>
      </c>
      <c r="C9" s="24">
        <v>7.91</v>
      </c>
      <c r="D9" s="70">
        <f t="shared" si="0"/>
        <v>8.7010000000000005</v>
      </c>
      <c r="E9" s="85">
        <f t="shared" si="1"/>
        <v>9.4919999999999991</v>
      </c>
      <c r="F9" s="85">
        <f t="shared" si="2"/>
        <v>10.283000000000001</v>
      </c>
      <c r="G9" s="86">
        <f t="shared" si="3"/>
        <v>11.074</v>
      </c>
      <c r="H9" s="75">
        <f t="shared" si="4"/>
        <v>11.865</v>
      </c>
      <c r="I9" s="25">
        <f t="shared" si="5"/>
        <v>12.656000000000001</v>
      </c>
      <c r="J9" s="25">
        <f t="shared" si="6"/>
        <v>13.446999999999999</v>
      </c>
      <c r="K9" s="25">
        <f t="shared" si="7"/>
        <v>14.238000000000001</v>
      </c>
      <c r="L9" s="25">
        <f t="shared" si="8"/>
        <v>15.029</v>
      </c>
      <c r="M9" s="25">
        <f t="shared" si="9"/>
        <v>15.82</v>
      </c>
      <c r="N9" s="25">
        <f t="shared" si="10"/>
        <v>16.611000000000001</v>
      </c>
      <c r="O9" s="25">
        <f t="shared" si="11"/>
        <v>17.402000000000001</v>
      </c>
      <c r="P9" s="25">
        <f t="shared" si="12"/>
        <v>18.192999999999998</v>
      </c>
      <c r="Q9" s="94">
        <v>8.1999999999999993</v>
      </c>
      <c r="R9" s="99">
        <f t="shared" si="13"/>
        <v>0.28999999999999915</v>
      </c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0.100000000000001" customHeight="1" x14ac:dyDescent="0.25">
      <c r="B10" s="2" t="s">
        <v>18</v>
      </c>
      <c r="C10" s="2">
        <v>17.55</v>
      </c>
      <c r="D10" s="72">
        <f t="shared" si="0"/>
        <v>19.305000000000003</v>
      </c>
      <c r="E10" s="89">
        <f t="shared" si="1"/>
        <v>21.06</v>
      </c>
      <c r="F10" s="89">
        <f t="shared" si="2"/>
        <v>22.815000000000001</v>
      </c>
      <c r="G10" s="90">
        <f t="shared" si="3"/>
        <v>24.57</v>
      </c>
      <c r="H10" s="77">
        <f t="shared" si="4"/>
        <v>26.325000000000003</v>
      </c>
      <c r="I10" s="29">
        <f t="shared" si="5"/>
        <v>28.080000000000002</v>
      </c>
      <c r="J10" s="29">
        <f t="shared" si="6"/>
        <v>29.835000000000001</v>
      </c>
      <c r="K10" s="29">
        <f t="shared" si="7"/>
        <v>31.590000000000003</v>
      </c>
      <c r="L10" s="29">
        <f t="shared" si="8"/>
        <v>33.344999999999999</v>
      </c>
      <c r="M10" s="29">
        <f t="shared" si="9"/>
        <v>35.1</v>
      </c>
      <c r="N10" s="29">
        <f t="shared" si="10"/>
        <v>36.855000000000004</v>
      </c>
      <c r="O10" s="29">
        <f t="shared" si="11"/>
        <v>38.610000000000007</v>
      </c>
      <c r="P10" s="29">
        <f t="shared" si="12"/>
        <v>40.365000000000002</v>
      </c>
      <c r="Q10" s="95">
        <v>16.899999999999999</v>
      </c>
      <c r="R10" s="99">
        <f t="shared" si="13"/>
        <v>-0.65000000000000213</v>
      </c>
    </row>
    <row r="11" spans="1:1024" s="26" customFormat="1" ht="20.100000000000001" customHeight="1" x14ac:dyDescent="0.25">
      <c r="A11"/>
      <c r="B11" s="32" t="s">
        <v>19</v>
      </c>
      <c r="C11" s="32">
        <v>15.16</v>
      </c>
      <c r="D11" s="73">
        <f t="shared" si="0"/>
        <v>16.676000000000002</v>
      </c>
      <c r="E11" s="91">
        <f t="shared" si="1"/>
        <v>18.192</v>
      </c>
      <c r="F11" s="91">
        <f t="shared" si="2"/>
        <v>19.708000000000002</v>
      </c>
      <c r="G11" s="92">
        <f t="shared" si="3"/>
        <v>21.224</v>
      </c>
      <c r="H11" s="78">
        <f t="shared" si="4"/>
        <v>22.740000000000002</v>
      </c>
      <c r="I11" s="33">
        <f t="shared" si="5"/>
        <v>24.256</v>
      </c>
      <c r="J11" s="33">
        <f t="shared" si="6"/>
        <v>25.771999999999998</v>
      </c>
      <c r="K11" s="33">
        <f t="shared" si="7"/>
        <v>27.288</v>
      </c>
      <c r="L11" s="25">
        <f t="shared" si="8"/>
        <v>28.803999999999998</v>
      </c>
      <c r="M11" s="25">
        <f t="shared" si="9"/>
        <v>30.32</v>
      </c>
      <c r="N11" s="25">
        <f t="shared" si="10"/>
        <v>31.836000000000002</v>
      </c>
      <c r="O11" s="25">
        <f t="shared" si="11"/>
        <v>33.352000000000004</v>
      </c>
      <c r="P11" s="25">
        <f t="shared" si="12"/>
        <v>34.867999999999995</v>
      </c>
      <c r="Q11" s="94">
        <v>15.6</v>
      </c>
      <c r="R11" s="99">
        <f t="shared" si="13"/>
        <v>0.4399999999999995</v>
      </c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20.100000000000001" customHeight="1" x14ac:dyDescent="0.25">
      <c r="B12" s="2" t="s">
        <v>20</v>
      </c>
      <c r="C12" s="2">
        <v>8.1</v>
      </c>
      <c r="D12" s="72">
        <f t="shared" si="0"/>
        <v>8.91</v>
      </c>
      <c r="E12" s="89">
        <f t="shared" si="1"/>
        <v>9.7199999999999989</v>
      </c>
      <c r="F12" s="89">
        <f t="shared" si="2"/>
        <v>10.53</v>
      </c>
      <c r="G12" s="90">
        <f t="shared" si="3"/>
        <v>11.339999999999998</v>
      </c>
      <c r="H12" s="77">
        <f t="shared" si="4"/>
        <v>12.149999999999999</v>
      </c>
      <c r="I12" s="29">
        <f t="shared" si="5"/>
        <v>12.96</v>
      </c>
      <c r="J12" s="29">
        <f t="shared" si="6"/>
        <v>13.77</v>
      </c>
      <c r="K12" s="29">
        <f t="shared" si="7"/>
        <v>14.58</v>
      </c>
      <c r="L12" s="29">
        <f t="shared" si="8"/>
        <v>15.389999999999999</v>
      </c>
      <c r="M12" s="29">
        <f t="shared" si="9"/>
        <v>16.2</v>
      </c>
      <c r="N12" s="29">
        <f t="shared" si="10"/>
        <v>17.010000000000002</v>
      </c>
      <c r="O12" s="29">
        <f t="shared" si="11"/>
        <v>17.82</v>
      </c>
      <c r="P12" s="29">
        <f t="shared" si="12"/>
        <v>18.63</v>
      </c>
      <c r="Q12" s="95">
        <v>8.8000000000000007</v>
      </c>
      <c r="R12" s="99">
        <f t="shared" si="13"/>
        <v>0.70000000000000107</v>
      </c>
    </row>
    <row r="13" spans="1:1024" s="26" customFormat="1" ht="20.100000000000001" customHeight="1" x14ac:dyDescent="0.25">
      <c r="A13"/>
      <c r="B13" s="24" t="s">
        <v>21</v>
      </c>
      <c r="C13" s="24">
        <v>21.37</v>
      </c>
      <c r="D13" s="70">
        <f t="shared" si="0"/>
        <v>23.507000000000001</v>
      </c>
      <c r="E13" s="85">
        <f t="shared" si="1"/>
        <v>25.644000000000002</v>
      </c>
      <c r="F13" s="85">
        <f t="shared" si="2"/>
        <v>27.781000000000002</v>
      </c>
      <c r="G13" s="86">
        <f t="shared" si="3"/>
        <v>29.917999999999999</v>
      </c>
      <c r="H13" s="75">
        <f t="shared" si="4"/>
        <v>32.055</v>
      </c>
      <c r="I13" s="25">
        <f t="shared" si="5"/>
        <v>34.192</v>
      </c>
      <c r="J13" s="25">
        <f t="shared" si="6"/>
        <v>36.329000000000001</v>
      </c>
      <c r="K13" s="25">
        <f t="shared" si="7"/>
        <v>38.466000000000001</v>
      </c>
      <c r="L13" s="25">
        <f t="shared" si="8"/>
        <v>40.603000000000002</v>
      </c>
      <c r="M13" s="25">
        <f t="shared" si="9"/>
        <v>42.74</v>
      </c>
      <c r="N13" s="25">
        <f t="shared" si="10"/>
        <v>44.877000000000002</v>
      </c>
      <c r="O13" s="25">
        <f t="shared" si="11"/>
        <v>47.014000000000003</v>
      </c>
      <c r="P13" s="25">
        <f t="shared" si="12"/>
        <v>49.150999999999996</v>
      </c>
      <c r="Q13" s="94">
        <v>12.1</v>
      </c>
      <c r="R13" s="99">
        <f t="shared" si="13"/>
        <v>-9.2700000000000014</v>
      </c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0.100000000000001" customHeight="1" x14ac:dyDescent="0.25">
      <c r="B14" s="27" t="s">
        <v>22</v>
      </c>
      <c r="C14" s="27">
        <v>6.97</v>
      </c>
      <c r="D14" s="71">
        <f t="shared" si="0"/>
        <v>7.6670000000000007</v>
      </c>
      <c r="E14" s="87">
        <f t="shared" si="1"/>
        <v>8.363999999999999</v>
      </c>
      <c r="F14" s="87">
        <f t="shared" si="2"/>
        <v>9.0609999999999999</v>
      </c>
      <c r="G14" s="88">
        <f t="shared" si="3"/>
        <v>9.7579999999999991</v>
      </c>
      <c r="H14" s="76">
        <f t="shared" si="4"/>
        <v>10.455</v>
      </c>
      <c r="I14" s="28">
        <f t="shared" si="5"/>
        <v>11.152000000000001</v>
      </c>
      <c r="J14" s="28">
        <f t="shared" si="6"/>
        <v>11.848999999999998</v>
      </c>
      <c r="K14" s="28">
        <f t="shared" si="7"/>
        <v>12.545999999999999</v>
      </c>
      <c r="L14" s="29">
        <f t="shared" si="8"/>
        <v>13.242999999999999</v>
      </c>
      <c r="M14" s="29">
        <f t="shared" si="9"/>
        <v>13.94</v>
      </c>
      <c r="N14" s="29">
        <f t="shared" si="10"/>
        <v>14.637</v>
      </c>
      <c r="O14" s="29">
        <f t="shared" si="11"/>
        <v>15.334000000000001</v>
      </c>
      <c r="P14" s="29">
        <f t="shared" si="12"/>
        <v>16.030999999999999</v>
      </c>
      <c r="Q14" s="95">
        <v>7.5</v>
      </c>
      <c r="R14" s="99">
        <f t="shared" si="13"/>
        <v>0.53000000000000025</v>
      </c>
    </row>
    <row r="15" spans="1:1024" s="34" customFormat="1" ht="20.100000000000001" customHeight="1" x14ac:dyDescent="0.25">
      <c r="A15"/>
      <c r="B15" s="32" t="s">
        <v>23</v>
      </c>
      <c r="C15" s="32">
        <v>27.8</v>
      </c>
      <c r="D15" s="73">
        <f t="shared" si="0"/>
        <v>30.580000000000002</v>
      </c>
      <c r="E15" s="91">
        <f t="shared" si="1"/>
        <v>33.36</v>
      </c>
      <c r="F15" s="91">
        <f t="shared" si="2"/>
        <v>36.14</v>
      </c>
      <c r="G15" s="92">
        <f t="shared" si="3"/>
        <v>38.92</v>
      </c>
      <c r="H15" s="78">
        <f t="shared" si="4"/>
        <v>41.7</v>
      </c>
      <c r="I15" s="33">
        <f t="shared" si="5"/>
        <v>44.480000000000004</v>
      </c>
      <c r="J15" s="33">
        <f t="shared" si="6"/>
        <v>47.26</v>
      </c>
      <c r="K15" s="33">
        <f t="shared" si="7"/>
        <v>50.04</v>
      </c>
      <c r="L15" s="33">
        <f t="shared" si="8"/>
        <v>52.82</v>
      </c>
      <c r="M15" s="33">
        <f t="shared" si="9"/>
        <v>55.6</v>
      </c>
      <c r="N15" s="33">
        <f t="shared" si="10"/>
        <v>58.38</v>
      </c>
      <c r="O15" s="33">
        <f t="shared" si="11"/>
        <v>61.160000000000004</v>
      </c>
      <c r="P15" s="33">
        <f t="shared" si="12"/>
        <v>63.94</v>
      </c>
      <c r="Q15" s="94">
        <v>26.8</v>
      </c>
      <c r="R15" s="99">
        <f t="shared" si="13"/>
        <v>-1</v>
      </c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20.100000000000001" customHeight="1" x14ac:dyDescent="0.25">
      <c r="B16" s="2" t="s">
        <v>24</v>
      </c>
      <c r="C16" s="2">
        <v>12.63</v>
      </c>
      <c r="D16" s="72">
        <f t="shared" si="0"/>
        <v>13.893000000000002</v>
      </c>
      <c r="E16" s="89">
        <f t="shared" si="1"/>
        <v>15.156000000000001</v>
      </c>
      <c r="F16" s="89">
        <f t="shared" si="2"/>
        <v>16.419</v>
      </c>
      <c r="G16" s="90">
        <f t="shared" si="3"/>
        <v>17.681999999999999</v>
      </c>
      <c r="H16" s="77">
        <f t="shared" si="4"/>
        <v>18.945</v>
      </c>
      <c r="I16" s="29">
        <f t="shared" si="5"/>
        <v>20.208000000000002</v>
      </c>
      <c r="J16" s="29">
        <f t="shared" si="6"/>
        <v>21.471</v>
      </c>
      <c r="K16" s="29">
        <f t="shared" si="7"/>
        <v>22.734000000000002</v>
      </c>
      <c r="L16" s="29">
        <f t="shared" si="8"/>
        <v>23.997</v>
      </c>
      <c r="M16" s="29">
        <f t="shared" si="9"/>
        <v>25.26</v>
      </c>
      <c r="N16" s="29">
        <f t="shared" si="10"/>
        <v>26.523000000000003</v>
      </c>
      <c r="O16" s="29">
        <f t="shared" si="11"/>
        <v>27.786000000000005</v>
      </c>
      <c r="P16" s="29">
        <f t="shared" si="12"/>
        <v>29.048999999999999</v>
      </c>
      <c r="Q16" s="95">
        <v>13.6</v>
      </c>
      <c r="R16" s="99">
        <f t="shared" si="13"/>
        <v>0.96999999999999886</v>
      </c>
    </row>
    <row r="17" spans="1:1024" s="26" customFormat="1" ht="20.100000000000001" customHeight="1" x14ac:dyDescent="0.25">
      <c r="A17"/>
      <c r="B17" s="24" t="s">
        <v>25</v>
      </c>
      <c r="C17" s="24">
        <v>44.15</v>
      </c>
      <c r="D17" s="70">
        <f t="shared" si="0"/>
        <v>48.565000000000005</v>
      </c>
      <c r="E17" s="85">
        <f t="shared" si="1"/>
        <v>52.98</v>
      </c>
      <c r="F17" s="85">
        <f t="shared" si="2"/>
        <v>57.395000000000003</v>
      </c>
      <c r="G17" s="86">
        <f t="shared" si="3"/>
        <v>61.809999999999995</v>
      </c>
      <c r="H17" s="75">
        <f t="shared" si="4"/>
        <v>66.224999999999994</v>
      </c>
      <c r="I17" s="25">
        <f t="shared" si="5"/>
        <v>70.64</v>
      </c>
      <c r="J17" s="25">
        <f t="shared" si="6"/>
        <v>75.054999999999993</v>
      </c>
      <c r="K17" s="25">
        <f t="shared" si="7"/>
        <v>79.47</v>
      </c>
      <c r="L17" s="25">
        <f t="shared" si="8"/>
        <v>83.884999999999991</v>
      </c>
      <c r="M17" s="25">
        <f t="shared" si="9"/>
        <v>88.3</v>
      </c>
      <c r="N17" s="25">
        <f t="shared" si="10"/>
        <v>92.715000000000003</v>
      </c>
      <c r="O17" s="25">
        <f t="shared" si="11"/>
        <v>97.13000000000001</v>
      </c>
      <c r="P17" s="25">
        <f t="shared" si="12"/>
        <v>101.54499999999999</v>
      </c>
      <c r="Q17" s="94">
        <v>42.5</v>
      </c>
      <c r="R17" s="99">
        <f t="shared" si="13"/>
        <v>-1.6499999999999986</v>
      </c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20.100000000000001" customHeight="1" x14ac:dyDescent="0.25">
      <c r="B18" s="2" t="s">
        <v>26</v>
      </c>
      <c r="C18" s="2">
        <v>55.19</v>
      </c>
      <c r="D18" s="72">
        <f t="shared" si="0"/>
        <v>60.709000000000003</v>
      </c>
      <c r="E18" s="89">
        <f t="shared" si="1"/>
        <v>66.227999999999994</v>
      </c>
      <c r="F18" s="89">
        <f t="shared" si="2"/>
        <v>71.747</v>
      </c>
      <c r="G18" s="90">
        <f t="shared" si="3"/>
        <v>77.265999999999991</v>
      </c>
      <c r="H18" s="77">
        <f t="shared" si="4"/>
        <v>82.784999999999997</v>
      </c>
      <c r="I18" s="29">
        <f t="shared" si="5"/>
        <v>88.304000000000002</v>
      </c>
      <c r="J18" s="29">
        <f t="shared" si="6"/>
        <v>93.822999999999993</v>
      </c>
      <c r="K18" s="29">
        <f t="shared" si="7"/>
        <v>99.341999999999999</v>
      </c>
      <c r="L18" s="29">
        <f t="shared" si="8"/>
        <v>104.86099999999999</v>
      </c>
      <c r="M18" s="29">
        <f t="shared" si="9"/>
        <v>110.38</v>
      </c>
      <c r="N18" s="29">
        <f t="shared" si="10"/>
        <v>115.899</v>
      </c>
      <c r="O18" s="29">
        <f t="shared" si="11"/>
        <v>121.41800000000001</v>
      </c>
      <c r="P18" s="29">
        <f t="shared" si="12"/>
        <v>126.93699999999998</v>
      </c>
      <c r="Q18" s="95">
        <v>53.1</v>
      </c>
      <c r="R18" s="99">
        <f t="shared" si="13"/>
        <v>-2.0899999999999963</v>
      </c>
    </row>
    <row r="19" spans="1:1024" s="26" customFormat="1" ht="20.100000000000001" customHeight="1" x14ac:dyDescent="0.25">
      <c r="A19"/>
      <c r="B19" s="24" t="s">
        <v>27</v>
      </c>
      <c r="C19" s="24">
        <v>52.35</v>
      </c>
      <c r="D19" s="70">
        <f t="shared" si="0"/>
        <v>57.585000000000008</v>
      </c>
      <c r="E19" s="85">
        <f t="shared" si="1"/>
        <v>62.82</v>
      </c>
      <c r="F19" s="85">
        <f t="shared" si="2"/>
        <v>68.055000000000007</v>
      </c>
      <c r="G19" s="86">
        <f t="shared" si="3"/>
        <v>73.289999999999992</v>
      </c>
      <c r="H19" s="75">
        <f t="shared" si="4"/>
        <v>78.525000000000006</v>
      </c>
      <c r="I19" s="25">
        <f t="shared" si="5"/>
        <v>83.76</v>
      </c>
      <c r="J19" s="25">
        <f t="shared" si="6"/>
        <v>88.995000000000005</v>
      </c>
      <c r="K19" s="25">
        <f t="shared" si="7"/>
        <v>94.23</v>
      </c>
      <c r="L19" s="25">
        <f t="shared" si="8"/>
        <v>99.465000000000003</v>
      </c>
      <c r="M19" s="25">
        <f t="shared" si="9"/>
        <v>104.7</v>
      </c>
      <c r="N19" s="25">
        <f t="shared" si="10"/>
        <v>109.935</v>
      </c>
      <c r="O19" s="25">
        <f t="shared" si="11"/>
        <v>115.17000000000002</v>
      </c>
      <c r="P19" s="25">
        <f t="shared" si="12"/>
        <v>120.40499999999999</v>
      </c>
      <c r="Q19" s="94">
        <v>46.2</v>
      </c>
      <c r="R19" s="99">
        <f t="shared" si="13"/>
        <v>-6.1499999999999986</v>
      </c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20.100000000000001" customHeight="1" x14ac:dyDescent="0.25">
      <c r="B20" s="2" t="s">
        <v>28</v>
      </c>
      <c r="C20" s="2">
        <v>0.3</v>
      </c>
      <c r="D20" s="72">
        <f t="shared" si="0"/>
        <v>0.33</v>
      </c>
      <c r="E20" s="89">
        <f t="shared" si="1"/>
        <v>0.36</v>
      </c>
      <c r="F20" s="89">
        <f t="shared" si="2"/>
        <v>0.39</v>
      </c>
      <c r="G20" s="90">
        <f t="shared" si="3"/>
        <v>0.42</v>
      </c>
      <c r="H20" s="77">
        <f t="shared" si="4"/>
        <v>0.44999999999999996</v>
      </c>
      <c r="I20" s="29">
        <f t="shared" si="5"/>
        <v>0.48</v>
      </c>
      <c r="J20" s="29">
        <f t="shared" si="6"/>
        <v>0.51</v>
      </c>
      <c r="K20" s="29">
        <f t="shared" si="7"/>
        <v>0.54</v>
      </c>
      <c r="L20" s="29">
        <f t="shared" si="8"/>
        <v>0.56999999999999995</v>
      </c>
      <c r="M20" s="29">
        <f t="shared" si="9"/>
        <v>0.6</v>
      </c>
      <c r="N20" s="29">
        <f t="shared" si="10"/>
        <v>0.63</v>
      </c>
      <c r="O20" s="29">
        <f t="shared" si="11"/>
        <v>0.66</v>
      </c>
      <c r="P20" s="29">
        <f t="shared" si="12"/>
        <v>0.69</v>
      </c>
      <c r="Q20" s="95">
        <v>0.3</v>
      </c>
      <c r="R20" s="99">
        <f t="shared" si="13"/>
        <v>0</v>
      </c>
    </row>
    <row r="21" spans="1:1024" s="26" customFormat="1" ht="20.100000000000001" customHeight="1" x14ac:dyDescent="0.25">
      <c r="A21"/>
      <c r="B21" s="32" t="s">
        <v>29</v>
      </c>
      <c r="C21" s="32">
        <v>20.29</v>
      </c>
      <c r="D21" s="73">
        <f t="shared" si="0"/>
        <v>22.319000000000003</v>
      </c>
      <c r="E21" s="91">
        <f t="shared" si="1"/>
        <v>24.347999999999999</v>
      </c>
      <c r="F21" s="91">
        <f t="shared" si="2"/>
        <v>26.376999999999999</v>
      </c>
      <c r="G21" s="92">
        <f t="shared" si="3"/>
        <v>28.405999999999995</v>
      </c>
      <c r="H21" s="78">
        <f t="shared" si="4"/>
        <v>30.434999999999999</v>
      </c>
      <c r="I21" s="33">
        <f t="shared" si="5"/>
        <v>32.463999999999999</v>
      </c>
      <c r="J21" s="33">
        <f t="shared" si="6"/>
        <v>34.492999999999995</v>
      </c>
      <c r="K21" s="33">
        <f t="shared" si="7"/>
        <v>36.521999999999998</v>
      </c>
      <c r="L21" s="33">
        <f t="shared" si="8"/>
        <v>38.550999999999995</v>
      </c>
      <c r="M21" s="33">
        <f t="shared" si="9"/>
        <v>40.58</v>
      </c>
      <c r="N21" s="33">
        <f t="shared" si="10"/>
        <v>42.609000000000002</v>
      </c>
      <c r="O21" s="33">
        <f t="shared" si="11"/>
        <v>44.638000000000005</v>
      </c>
      <c r="P21" s="33">
        <f t="shared" si="12"/>
        <v>46.666999999999994</v>
      </c>
      <c r="Q21" s="94">
        <v>19.600000000000001</v>
      </c>
      <c r="R21" s="99">
        <f t="shared" si="13"/>
        <v>-0.68999999999999773</v>
      </c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20.100000000000001" customHeight="1" x14ac:dyDescent="0.25">
      <c r="B22" s="2" t="s">
        <v>30</v>
      </c>
      <c r="C22" s="2">
        <v>21.5</v>
      </c>
      <c r="D22" s="72">
        <f t="shared" si="0"/>
        <v>23.650000000000002</v>
      </c>
      <c r="E22" s="89">
        <f t="shared" si="1"/>
        <v>25.8</v>
      </c>
      <c r="F22" s="89">
        <f t="shared" si="2"/>
        <v>27.95</v>
      </c>
      <c r="G22" s="90">
        <f t="shared" si="3"/>
        <v>30.099999999999998</v>
      </c>
      <c r="H22" s="77">
        <f t="shared" si="4"/>
        <v>32.25</v>
      </c>
      <c r="I22" s="29">
        <f t="shared" si="5"/>
        <v>34.4</v>
      </c>
      <c r="J22" s="29">
        <f t="shared" si="6"/>
        <v>36.549999999999997</v>
      </c>
      <c r="K22" s="29">
        <f t="shared" si="7"/>
        <v>38.700000000000003</v>
      </c>
      <c r="L22" s="29">
        <f t="shared" si="8"/>
        <v>40.85</v>
      </c>
      <c r="M22" s="29">
        <f t="shared" si="9"/>
        <v>43</v>
      </c>
      <c r="N22" s="29">
        <f t="shared" si="10"/>
        <v>45.15</v>
      </c>
      <c r="O22" s="29">
        <f t="shared" si="11"/>
        <v>47.300000000000004</v>
      </c>
      <c r="P22" s="29">
        <f t="shared" si="12"/>
        <v>49.449999999999996</v>
      </c>
      <c r="Q22" s="95">
        <v>20.7</v>
      </c>
      <c r="R22" s="99">
        <f t="shared" si="13"/>
        <v>-0.80000000000000071</v>
      </c>
    </row>
    <row r="23" spans="1:1024" s="26" customFormat="1" ht="20.100000000000001" customHeight="1" x14ac:dyDescent="0.25">
      <c r="A23"/>
      <c r="B23" s="24" t="s">
        <v>31</v>
      </c>
      <c r="C23" s="24">
        <v>33.75</v>
      </c>
      <c r="D23" s="70">
        <f t="shared" si="0"/>
        <v>37.125</v>
      </c>
      <c r="E23" s="85">
        <f t="shared" si="1"/>
        <v>40.5</v>
      </c>
      <c r="F23" s="85">
        <f t="shared" si="2"/>
        <v>43.875</v>
      </c>
      <c r="G23" s="86">
        <f t="shared" si="3"/>
        <v>47.25</v>
      </c>
      <c r="H23" s="75">
        <f t="shared" si="4"/>
        <v>50.625</v>
      </c>
      <c r="I23" s="25">
        <f t="shared" si="5"/>
        <v>54</v>
      </c>
      <c r="J23" s="25">
        <f t="shared" si="6"/>
        <v>57.375</v>
      </c>
      <c r="K23" s="25">
        <f t="shared" si="7"/>
        <v>60.75</v>
      </c>
      <c r="L23" s="25">
        <f t="shared" si="8"/>
        <v>64.125</v>
      </c>
      <c r="M23" s="25">
        <f t="shared" si="9"/>
        <v>67.5</v>
      </c>
      <c r="N23" s="25">
        <f t="shared" si="10"/>
        <v>70.875</v>
      </c>
      <c r="O23" s="25">
        <f t="shared" si="11"/>
        <v>74.25</v>
      </c>
      <c r="P23" s="25">
        <f t="shared" si="12"/>
        <v>77.625</v>
      </c>
      <c r="Q23" s="94">
        <v>32.5</v>
      </c>
      <c r="R23" s="99">
        <f t="shared" si="13"/>
        <v>-1.25</v>
      </c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20.100000000000001" customHeight="1" x14ac:dyDescent="0.25">
      <c r="B24" s="2" t="s">
        <v>32</v>
      </c>
      <c r="C24" s="2">
        <v>50.6</v>
      </c>
      <c r="D24" s="72">
        <f t="shared" si="0"/>
        <v>55.660000000000004</v>
      </c>
      <c r="E24" s="89">
        <f t="shared" si="1"/>
        <v>60.72</v>
      </c>
      <c r="F24" s="89">
        <f t="shared" si="2"/>
        <v>65.78</v>
      </c>
      <c r="G24" s="90">
        <f t="shared" si="3"/>
        <v>70.84</v>
      </c>
      <c r="H24" s="77">
        <f t="shared" si="4"/>
        <v>75.900000000000006</v>
      </c>
      <c r="I24" s="29">
        <f t="shared" si="5"/>
        <v>80.960000000000008</v>
      </c>
      <c r="J24" s="29">
        <f t="shared" si="6"/>
        <v>86.02</v>
      </c>
      <c r="K24" s="29">
        <f t="shared" si="7"/>
        <v>91.08</v>
      </c>
      <c r="L24" s="29">
        <f t="shared" si="8"/>
        <v>96.14</v>
      </c>
      <c r="M24" s="29">
        <f t="shared" si="9"/>
        <v>101.2</v>
      </c>
      <c r="N24" s="29">
        <f t="shared" si="10"/>
        <v>106.26</v>
      </c>
      <c r="O24" s="29">
        <f t="shared" si="11"/>
        <v>111.32000000000001</v>
      </c>
      <c r="P24" s="29">
        <f t="shared" si="12"/>
        <v>116.38</v>
      </c>
      <c r="Q24" s="95">
        <v>48.7</v>
      </c>
      <c r="R24" s="99">
        <f t="shared" si="13"/>
        <v>-1.8999999999999986</v>
      </c>
    </row>
    <row r="25" spans="1:1024" s="26" customFormat="1" ht="20.100000000000001" customHeight="1" x14ac:dyDescent="0.25">
      <c r="A25"/>
      <c r="B25" s="24" t="s">
        <v>33</v>
      </c>
      <c r="C25" s="24">
        <v>67.48</v>
      </c>
      <c r="D25" s="70">
        <f t="shared" si="0"/>
        <v>74.228000000000009</v>
      </c>
      <c r="E25" s="85">
        <f t="shared" si="1"/>
        <v>80.975999999999999</v>
      </c>
      <c r="F25" s="85">
        <f t="shared" si="2"/>
        <v>87.724000000000004</v>
      </c>
      <c r="G25" s="86">
        <f t="shared" si="3"/>
        <v>94.471999999999994</v>
      </c>
      <c r="H25" s="75">
        <f t="shared" si="4"/>
        <v>101.22</v>
      </c>
      <c r="I25" s="25">
        <f t="shared" si="5"/>
        <v>107.96800000000002</v>
      </c>
      <c r="J25" s="25">
        <f t="shared" si="6"/>
        <v>114.71600000000001</v>
      </c>
      <c r="K25" s="25">
        <f t="shared" si="7"/>
        <v>121.46400000000001</v>
      </c>
      <c r="L25" s="25">
        <f t="shared" si="8"/>
        <v>128.21199999999999</v>
      </c>
      <c r="M25" s="25">
        <f t="shared" si="9"/>
        <v>134.96</v>
      </c>
      <c r="N25" s="25">
        <f t="shared" si="10"/>
        <v>141.70800000000003</v>
      </c>
      <c r="O25" s="25">
        <f t="shared" si="11"/>
        <v>148.45600000000002</v>
      </c>
      <c r="P25" s="25">
        <f t="shared" si="12"/>
        <v>155.20400000000001</v>
      </c>
      <c r="Q25" s="94">
        <v>65</v>
      </c>
      <c r="R25" s="99">
        <f t="shared" si="13"/>
        <v>-2.480000000000004</v>
      </c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35" customFormat="1" ht="20.100000000000001" customHeight="1" x14ac:dyDescent="0.25">
      <c r="A26"/>
      <c r="B26" s="27" t="s">
        <v>34</v>
      </c>
      <c r="C26" s="27">
        <v>33.39</v>
      </c>
      <c r="D26" s="71">
        <f t="shared" si="0"/>
        <v>36.729000000000006</v>
      </c>
      <c r="E26" s="87">
        <f t="shared" si="1"/>
        <v>40.067999999999998</v>
      </c>
      <c r="F26" s="87">
        <f t="shared" si="2"/>
        <v>43.407000000000004</v>
      </c>
      <c r="G26" s="88">
        <f t="shared" si="3"/>
        <v>46.745999999999995</v>
      </c>
      <c r="H26" s="76">
        <f t="shared" si="4"/>
        <v>50.085000000000001</v>
      </c>
      <c r="I26" s="28">
        <f t="shared" si="5"/>
        <v>53.424000000000007</v>
      </c>
      <c r="J26" s="28">
        <f t="shared" si="6"/>
        <v>56.762999999999998</v>
      </c>
      <c r="K26" s="28">
        <f t="shared" si="7"/>
        <v>60.102000000000004</v>
      </c>
      <c r="L26" s="28">
        <f t="shared" si="8"/>
        <v>63.440999999999995</v>
      </c>
      <c r="M26" s="28">
        <f t="shared" si="9"/>
        <v>66.78</v>
      </c>
      <c r="N26" s="28">
        <f t="shared" si="10"/>
        <v>70.119</v>
      </c>
      <c r="O26" s="28">
        <f t="shared" si="11"/>
        <v>73.458000000000013</v>
      </c>
      <c r="P26" s="28">
        <f t="shared" si="12"/>
        <v>76.796999999999997</v>
      </c>
      <c r="Q26" s="95">
        <v>32.200000000000003</v>
      </c>
      <c r="R26" s="99">
        <f t="shared" si="13"/>
        <v>-1.1899999999999977</v>
      </c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20.100000000000001" customHeight="1" x14ac:dyDescent="0.25">
      <c r="B27" s="24"/>
      <c r="C27" s="24">
        <v>0</v>
      </c>
      <c r="D27" s="74">
        <f t="shared" si="0"/>
        <v>0</v>
      </c>
      <c r="E27" s="93">
        <f t="shared" si="1"/>
        <v>0</v>
      </c>
      <c r="F27" s="93">
        <f t="shared" si="2"/>
        <v>0</v>
      </c>
      <c r="G27" s="93">
        <f t="shared" si="3"/>
        <v>0</v>
      </c>
      <c r="H27" s="79">
        <f t="shared" si="4"/>
        <v>0</v>
      </c>
      <c r="I27" s="24">
        <f t="shared" si="5"/>
        <v>0</v>
      </c>
      <c r="J27" s="24">
        <f t="shared" si="6"/>
        <v>0</v>
      </c>
      <c r="K27" s="24">
        <f t="shared" si="7"/>
        <v>0</v>
      </c>
      <c r="L27" s="24">
        <f t="shared" si="8"/>
        <v>0</v>
      </c>
      <c r="M27" s="24">
        <f t="shared" si="9"/>
        <v>0</v>
      </c>
      <c r="N27" s="24">
        <f t="shared" si="10"/>
        <v>0</v>
      </c>
      <c r="O27" s="24">
        <f t="shared" si="11"/>
        <v>0</v>
      </c>
      <c r="P27" s="24">
        <f t="shared" si="12"/>
        <v>0</v>
      </c>
      <c r="Q27" s="96"/>
      <c r="R27" s="100">
        <f t="shared" si="13"/>
        <v>0</v>
      </c>
    </row>
    <row r="28" spans="1:1024" ht="20.100000000000001" customHeight="1" x14ac:dyDescent="0.25">
      <c r="B28" s="2"/>
      <c r="C28" s="2">
        <v>0</v>
      </c>
      <c r="D28" s="72">
        <f t="shared" si="0"/>
        <v>0</v>
      </c>
      <c r="E28" s="89">
        <f t="shared" si="1"/>
        <v>0</v>
      </c>
      <c r="F28" s="89">
        <f t="shared" si="2"/>
        <v>0</v>
      </c>
      <c r="G28" s="90">
        <f t="shared" si="3"/>
        <v>0</v>
      </c>
      <c r="H28" s="77">
        <f t="shared" si="4"/>
        <v>0</v>
      </c>
      <c r="I28" s="29">
        <f t="shared" si="5"/>
        <v>0</v>
      </c>
      <c r="J28" s="29">
        <f t="shared" si="6"/>
        <v>0</v>
      </c>
      <c r="K28" s="29">
        <f t="shared" si="7"/>
        <v>0</v>
      </c>
      <c r="L28" s="29">
        <f t="shared" si="8"/>
        <v>0</v>
      </c>
      <c r="M28" s="29">
        <f t="shared" si="9"/>
        <v>0</v>
      </c>
      <c r="N28" s="29">
        <f t="shared" si="10"/>
        <v>0</v>
      </c>
      <c r="O28" s="29">
        <f t="shared" si="11"/>
        <v>0</v>
      </c>
      <c r="P28" s="29">
        <f t="shared" si="12"/>
        <v>0</v>
      </c>
      <c r="Q28" s="95"/>
      <c r="R28" s="100">
        <f t="shared" si="13"/>
        <v>0</v>
      </c>
    </row>
    <row r="29" spans="1:1024" ht="20.100000000000001" customHeight="1" x14ac:dyDescent="0.25">
      <c r="B29" s="24"/>
      <c r="C29" s="24">
        <v>0</v>
      </c>
      <c r="D29" s="74">
        <f t="shared" si="0"/>
        <v>0</v>
      </c>
      <c r="E29" s="93">
        <f t="shared" si="1"/>
        <v>0</v>
      </c>
      <c r="F29" s="93">
        <f t="shared" si="2"/>
        <v>0</v>
      </c>
      <c r="G29" s="93">
        <f t="shared" si="3"/>
        <v>0</v>
      </c>
      <c r="H29" s="79">
        <f t="shared" si="4"/>
        <v>0</v>
      </c>
      <c r="I29" s="24">
        <f t="shared" si="5"/>
        <v>0</v>
      </c>
      <c r="J29" s="24">
        <f t="shared" si="6"/>
        <v>0</v>
      </c>
      <c r="K29" s="24">
        <f t="shared" si="7"/>
        <v>0</v>
      </c>
      <c r="L29" s="24">
        <f t="shared" si="8"/>
        <v>0</v>
      </c>
      <c r="M29" s="24">
        <f t="shared" si="9"/>
        <v>0</v>
      </c>
      <c r="N29" s="24">
        <f t="shared" si="10"/>
        <v>0</v>
      </c>
      <c r="O29" s="24">
        <f t="shared" si="11"/>
        <v>0</v>
      </c>
      <c r="P29" s="24">
        <f t="shared" si="12"/>
        <v>0</v>
      </c>
      <c r="Q29" s="96"/>
      <c r="R29" s="100">
        <f t="shared" si="13"/>
        <v>0</v>
      </c>
    </row>
    <row r="30" spans="1:1024" x14ac:dyDescent="0.25">
      <c r="B30" s="10"/>
      <c r="C30" s="11"/>
      <c r="D30" s="11"/>
      <c r="E30" s="3"/>
      <c r="F30" s="12"/>
      <c r="G30" s="13"/>
      <c r="H30" s="13"/>
      <c r="I30" s="13"/>
      <c r="J30" s="13"/>
      <c r="K30" s="13"/>
      <c r="L30" s="13"/>
      <c r="M30" s="13"/>
      <c r="N30" s="13"/>
      <c r="O30" s="13"/>
      <c r="P30" s="14"/>
      <c r="Q30" s="14"/>
    </row>
    <row r="31" spans="1:1024" x14ac:dyDescent="0.25">
      <c r="B31" s="10"/>
      <c r="C31" s="11"/>
      <c r="D31" s="11"/>
      <c r="E31" s="3"/>
      <c r="F31" s="12"/>
      <c r="G31" s="13"/>
      <c r="H31" s="13"/>
      <c r="I31" s="13"/>
      <c r="J31" s="13"/>
      <c r="K31" s="13"/>
      <c r="L31" s="13"/>
      <c r="M31" s="13"/>
      <c r="N31" s="13"/>
      <c r="O31" s="13"/>
      <c r="P31" s="14"/>
      <c r="Q31" s="14"/>
    </row>
    <row r="32" spans="1:1024" ht="21" x14ac:dyDescent="0.35">
      <c r="B32" s="122" t="s">
        <v>35</v>
      </c>
      <c r="C32" s="122"/>
      <c r="D32" s="122"/>
      <c r="E32" s="122"/>
      <c r="F32" s="12"/>
      <c r="H32" s="41" t="s">
        <v>43</v>
      </c>
      <c r="I32" s="41"/>
      <c r="J32" s="41"/>
      <c r="K32" s="43"/>
      <c r="L32" s="42">
        <v>1</v>
      </c>
      <c r="M32" s="13"/>
      <c r="N32" s="13"/>
      <c r="O32" s="13"/>
      <c r="P32" s="14"/>
      <c r="Q32" s="14"/>
    </row>
    <row r="33" spans="2:20" x14ac:dyDescent="0.25">
      <c r="B33" s="10"/>
      <c r="C33" s="11"/>
      <c r="D33" s="11"/>
      <c r="E33" s="3"/>
      <c r="F33" s="12"/>
      <c r="H33" s="13"/>
      <c r="I33" s="13"/>
      <c r="J33" s="13"/>
      <c r="K33" s="13"/>
      <c r="L33" s="13"/>
      <c r="M33" s="13"/>
      <c r="N33" s="13"/>
      <c r="O33" s="13"/>
      <c r="P33" s="14"/>
      <c r="Q33" s="14"/>
    </row>
    <row r="34" spans="2:20" x14ac:dyDescent="0.25">
      <c r="B34" s="52" t="s">
        <v>36</v>
      </c>
      <c r="C34" s="53"/>
      <c r="D34" s="54"/>
      <c r="E34" s="55"/>
      <c r="F34" s="36">
        <v>26.8</v>
      </c>
      <c r="H34" s="45" t="s">
        <v>44</v>
      </c>
      <c r="I34" s="45"/>
      <c r="J34" s="45"/>
      <c r="K34" s="46">
        <f>F34</f>
        <v>26.8</v>
      </c>
      <c r="L34" s="47">
        <f>IF(K32&gt;0,K34/K32,1)</f>
        <v>1</v>
      </c>
      <c r="M34" s="13"/>
      <c r="N34" s="13"/>
      <c r="O34" s="13"/>
      <c r="P34"/>
      <c r="Q34"/>
    </row>
    <row r="35" spans="2:20" x14ac:dyDescent="0.25">
      <c r="B35" s="56"/>
      <c r="C35" s="53"/>
      <c r="D35" s="54"/>
      <c r="E35" s="55"/>
      <c r="F35" s="60"/>
      <c r="H35" s="48" t="s">
        <v>45</v>
      </c>
      <c r="I35" s="49"/>
      <c r="J35" s="48"/>
      <c r="K35" s="50">
        <f>F36</f>
        <v>18.759999999999998</v>
      </c>
      <c r="L35" s="51">
        <f>IF(K32&gt;0,K35/K32,K35/K34)</f>
        <v>0.7</v>
      </c>
      <c r="M35" s="13"/>
      <c r="N35" s="13"/>
      <c r="O35" s="13"/>
      <c r="P35"/>
      <c r="Q35"/>
    </row>
    <row r="36" spans="2:20" x14ac:dyDescent="0.25">
      <c r="B36" s="57" t="s">
        <v>37</v>
      </c>
      <c r="C36" s="58">
        <f>F34</f>
        <v>26.8</v>
      </c>
      <c r="D36" s="59">
        <v>0.7</v>
      </c>
      <c r="E36" s="54" t="s">
        <v>38</v>
      </c>
      <c r="F36" s="61">
        <f>C36*D36</f>
        <v>18.759999999999998</v>
      </c>
      <c r="H36" s="134" t="s">
        <v>46</v>
      </c>
      <c r="I36" s="135"/>
      <c r="J36" s="134"/>
      <c r="K36" s="135">
        <f>F37</f>
        <v>8.0400000000000027</v>
      </c>
      <c r="L36" s="136">
        <f>IF(K32&gt;0,K36/K32,K36/K34)</f>
        <v>0.3000000000000001</v>
      </c>
      <c r="M36" s="13"/>
      <c r="N36" s="13"/>
      <c r="O36" s="13"/>
      <c r="P36"/>
      <c r="Q36"/>
    </row>
    <row r="37" spans="2:20" x14ac:dyDescent="0.25">
      <c r="B37" s="57" t="s">
        <v>39</v>
      </c>
      <c r="C37" s="58">
        <f>F34</f>
        <v>26.8</v>
      </c>
      <c r="D37" s="59">
        <v>0.3</v>
      </c>
      <c r="E37" s="54" t="s">
        <v>38</v>
      </c>
      <c r="F37" s="61">
        <f>C36-F36</f>
        <v>8.0400000000000027</v>
      </c>
      <c r="H37" s="131" t="s">
        <v>47</v>
      </c>
      <c r="I37" s="132"/>
      <c r="J37" s="131"/>
      <c r="K37" s="132">
        <f>IF(K32&gt;0,K32-K34,K34-K34)</f>
        <v>0</v>
      </c>
      <c r="L37" s="133">
        <f>L32-L34</f>
        <v>0</v>
      </c>
      <c r="M37" s="13"/>
      <c r="N37" s="13"/>
      <c r="O37" s="13"/>
      <c r="P37"/>
      <c r="Q37"/>
    </row>
    <row r="38" spans="2:20" x14ac:dyDescent="0.25">
      <c r="B38" s="37"/>
      <c r="C38" s="11"/>
      <c r="D38" s="3"/>
      <c r="E38" s="13"/>
      <c r="F38" s="13"/>
      <c r="G38" s="13"/>
      <c r="H38" s="13"/>
      <c r="I38" s="13"/>
      <c r="J38" s="13"/>
      <c r="K38" s="13"/>
      <c r="L38" s="14"/>
      <c r="M38" s="13"/>
      <c r="N38" s="13"/>
      <c r="O38" s="13"/>
      <c r="P38"/>
      <c r="Q38"/>
    </row>
    <row r="39" spans="2:20" x14ac:dyDescent="0.25">
      <c r="B39" s="37"/>
      <c r="C39" s="11"/>
      <c r="D39" s="3"/>
      <c r="E39" s="13"/>
      <c r="F39" s="13"/>
      <c r="G39" s="13"/>
      <c r="H39" s="13"/>
      <c r="I39" s="13"/>
      <c r="J39" s="13"/>
      <c r="K39" s="13"/>
      <c r="L39" s="14"/>
      <c r="M39" s="13"/>
      <c r="N39" s="13"/>
      <c r="O39" s="13"/>
      <c r="P39"/>
      <c r="Q39"/>
    </row>
    <row r="40" spans="2:20" ht="21" x14ac:dyDescent="0.35">
      <c r="B40" s="122" t="s">
        <v>82</v>
      </c>
      <c r="C40" s="122"/>
      <c r="D40" s="122"/>
      <c r="E40" s="122"/>
      <c r="F40" s="13"/>
      <c r="G40" s="13"/>
      <c r="H40" s="13"/>
      <c r="I40" s="13"/>
      <c r="J40" s="13"/>
      <c r="K40" s="13"/>
      <c r="L40" s="14"/>
      <c r="M40" s="13"/>
      <c r="N40" s="13"/>
      <c r="O40" s="13"/>
      <c r="P40"/>
      <c r="Q40"/>
    </row>
    <row r="41" spans="2:20" ht="21" x14ac:dyDescent="0.35">
      <c r="B41" s="1"/>
      <c r="C41" s="1"/>
      <c r="D41" s="127" t="s">
        <v>49</v>
      </c>
      <c r="E41" s="1"/>
      <c r="F41" s="13"/>
      <c r="G41" s="13"/>
      <c r="H41" s="13"/>
      <c r="I41" s="13"/>
      <c r="J41" s="13"/>
      <c r="K41" s="13"/>
      <c r="L41" s="14"/>
      <c r="M41" s="13"/>
      <c r="N41" s="13"/>
      <c r="O41" s="13"/>
      <c r="P41"/>
      <c r="Q41"/>
    </row>
    <row r="42" spans="2:20" x14ac:dyDescent="0.25">
      <c r="B42" s="37"/>
      <c r="C42" s="11"/>
      <c r="D42" s="127"/>
      <c r="E42" s="13"/>
      <c r="F42" s="13"/>
      <c r="G42" s="13"/>
      <c r="H42" s="13"/>
      <c r="I42" s="13"/>
      <c r="J42" s="13"/>
      <c r="K42" s="13"/>
      <c r="L42" s="14"/>
      <c r="M42" s="13"/>
      <c r="N42" s="13"/>
      <c r="O42" s="13"/>
      <c r="P42"/>
      <c r="Q42"/>
    </row>
    <row r="43" spans="2:20" x14ac:dyDescent="0.25">
      <c r="B43" s="38" t="s">
        <v>40</v>
      </c>
      <c r="C43" s="39">
        <f>F34*1.1</f>
        <v>29.480000000000004</v>
      </c>
      <c r="D43" s="40">
        <f>SUM(C43-F34)</f>
        <v>2.6800000000000033</v>
      </c>
      <c r="E43" s="44"/>
      <c r="F43" s="126"/>
      <c r="G43" s="126"/>
      <c r="H43" s="126"/>
      <c r="J43" s="9"/>
      <c r="K43" s="9"/>
      <c r="L43"/>
      <c r="M43"/>
      <c r="N43"/>
      <c r="O43"/>
      <c r="P43"/>
      <c r="Q43"/>
    </row>
    <row r="44" spans="2:20" x14ac:dyDescent="0.25">
      <c r="B44" s="38" t="s">
        <v>41</v>
      </c>
      <c r="C44" s="39">
        <f>F34*1.15</f>
        <v>30.819999999999997</v>
      </c>
      <c r="D44" s="40">
        <f>SUM(C44-F34)</f>
        <v>4.019999999999996</v>
      </c>
      <c r="E44" s="44"/>
      <c r="F44" s="126"/>
      <c r="G44" s="126"/>
      <c r="H44" s="126"/>
      <c r="J44" s="9"/>
      <c r="K44" s="9"/>
      <c r="L44"/>
      <c r="M44"/>
      <c r="N44"/>
      <c r="O44"/>
      <c r="P44"/>
      <c r="Q44"/>
    </row>
    <row r="45" spans="2:20" x14ac:dyDescent="0.25">
      <c r="B45" s="38" t="s">
        <v>42</v>
      </c>
      <c r="C45" s="39">
        <f>F34*1.2</f>
        <v>32.159999999999997</v>
      </c>
      <c r="D45" s="40">
        <f>SUM(C45-F34)</f>
        <v>5.3599999999999959</v>
      </c>
      <c r="E45" s="44"/>
      <c r="F45" s="126"/>
      <c r="G45" s="126"/>
      <c r="H45" s="126"/>
      <c r="J45" s="9"/>
      <c r="K45" s="9"/>
      <c r="L45"/>
      <c r="M45"/>
      <c r="N45"/>
      <c r="O45"/>
      <c r="P45"/>
      <c r="Q45"/>
    </row>
    <row r="46" spans="2:20" x14ac:dyDescent="0.25">
      <c r="B46" s="38" t="s">
        <v>74</v>
      </c>
      <c r="C46" s="39">
        <f>F34*1.25</f>
        <v>33.5</v>
      </c>
      <c r="D46" s="40">
        <f>SUM(C46-F34)</f>
        <v>6.6999999999999993</v>
      </c>
      <c r="E46" s="10"/>
      <c r="F46" s="11"/>
      <c r="G46" s="11"/>
      <c r="H46" s="13"/>
      <c r="I46" s="13"/>
      <c r="J46" s="13"/>
      <c r="K46" s="13"/>
      <c r="L46" s="13"/>
      <c r="M46" s="13"/>
      <c r="N46" s="13"/>
      <c r="O46" s="13"/>
      <c r="P46" s="13"/>
      <c r="Q46" s="14"/>
      <c r="R46" s="13"/>
    </row>
    <row r="47" spans="2:20" x14ac:dyDescent="0.25">
      <c r="B47" s="38" t="s">
        <v>75</v>
      </c>
      <c r="C47" s="39">
        <f>F34*1.3</f>
        <v>34.840000000000003</v>
      </c>
      <c r="D47" s="40">
        <f>SUM(C47-F34)</f>
        <v>8.0400000000000027</v>
      </c>
      <c r="E47" s="10"/>
      <c r="F47" s="11"/>
      <c r="G47" s="11"/>
      <c r="H47" s="3"/>
      <c r="I47" s="12"/>
      <c r="J47" s="13"/>
      <c r="K47" s="13"/>
      <c r="L47" s="13"/>
      <c r="M47" s="13"/>
      <c r="N47" s="13"/>
      <c r="O47" s="13"/>
      <c r="P47" s="13"/>
      <c r="Q47" s="13"/>
      <c r="R47" s="13"/>
      <c r="S47" s="14"/>
      <c r="T47" s="14"/>
    </row>
    <row r="48" spans="2:20" x14ac:dyDescent="0.25">
      <c r="B48" s="38" t="s">
        <v>76</v>
      </c>
      <c r="C48" s="39">
        <f>F34*1.35</f>
        <v>36.180000000000007</v>
      </c>
      <c r="D48" s="40">
        <f>SUM(C48-F34)</f>
        <v>9.3800000000000061</v>
      </c>
      <c r="E48" s="4"/>
      <c r="F48" s="5"/>
      <c r="G48" s="5"/>
      <c r="H48" s="6"/>
      <c r="I48" s="7"/>
      <c r="P48" s="8"/>
      <c r="Q48" s="8"/>
      <c r="R48" s="8"/>
      <c r="S48" s="9"/>
      <c r="T48" s="9"/>
    </row>
    <row r="49" spans="2:20" x14ac:dyDescent="0.25">
      <c r="B49" s="38" t="s">
        <v>77</v>
      </c>
      <c r="C49" s="39">
        <f>F34*1.4</f>
        <v>37.519999999999996</v>
      </c>
      <c r="D49" s="40">
        <f>SUM(C49-F34)</f>
        <v>10.719999999999995</v>
      </c>
      <c r="E49" s="4"/>
      <c r="F49" s="5"/>
      <c r="G49" s="5"/>
      <c r="H49" s="6"/>
      <c r="I49" s="7"/>
      <c r="P49" s="8"/>
      <c r="Q49" s="8"/>
      <c r="R49" s="8"/>
      <c r="S49" s="9"/>
      <c r="T49" s="9"/>
    </row>
    <row r="50" spans="2:20" x14ac:dyDescent="0.25"/>
    <row r="51" spans="2:20" x14ac:dyDescent="0.25"/>
  </sheetData>
  <mergeCells count="10">
    <mergeCell ref="F43:H43"/>
    <mergeCell ref="F44:H44"/>
    <mergeCell ref="F45:H45"/>
    <mergeCell ref="B40:E40"/>
    <mergeCell ref="D41:D42"/>
    <mergeCell ref="D3:D4"/>
    <mergeCell ref="E3:Q3"/>
    <mergeCell ref="B32:E32"/>
    <mergeCell ref="B6:Q6"/>
    <mergeCell ref="F2:Q2"/>
  </mergeCells>
  <printOptions horizontalCentered="1"/>
  <pageMargins left="0.27569444444444402" right="0.27569444444444402" top="0.35416666666666702" bottom="0.35416666666666702" header="0.51180555555555496" footer="0.51180555555555496"/>
  <pageSetup paperSize="9" firstPageNumber="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8FEDA-A8E1-4FBB-BF99-E466F107E6CB}">
  <dimension ref="A1:AMM78"/>
  <sheetViews>
    <sheetView showGridLines="0" showRowColHeaders="0" zoomScaleNormal="100" workbookViewId="0">
      <selection activeCell="K22" sqref="K22"/>
    </sheetView>
  </sheetViews>
  <sheetFormatPr baseColWidth="10" defaultColWidth="0" defaultRowHeight="0" customHeight="1" zeroHeight="1" x14ac:dyDescent="0.25"/>
  <cols>
    <col min="1" max="1" width="11.42578125" customWidth="1"/>
    <col min="2" max="2" width="34.42578125" style="4" customWidth="1"/>
    <col min="3" max="4" width="12.7109375" style="5" customWidth="1"/>
    <col min="5" max="5" width="12.7109375" style="6" customWidth="1"/>
    <col min="6" max="6" width="12.7109375" style="7" customWidth="1"/>
    <col min="7" max="15" width="12.7109375" style="8" customWidth="1"/>
    <col min="16" max="16" width="12.7109375" style="9" customWidth="1"/>
    <col min="17" max="17" width="17.28515625" style="9" customWidth="1"/>
    <col min="18" max="18" width="18.28515625" customWidth="1"/>
    <col min="19" max="19" width="12.7109375" style="9" customWidth="1"/>
    <col min="20" max="1025" width="11.42578125" hidden="1" customWidth="1"/>
    <col min="1026" max="1027" width="11.5703125" hidden="1" customWidth="1"/>
    <col min="1028" max="16384" width="11.42578125" hidden="1"/>
  </cols>
  <sheetData>
    <row r="1" spans="1:1026" ht="15" x14ac:dyDescent="0.25">
      <c r="B1" s="10"/>
      <c r="C1" s="11"/>
      <c r="D1" s="11"/>
      <c r="E1" s="3"/>
      <c r="F1" s="12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S1" s="14"/>
    </row>
    <row r="2" spans="1:1026" s="20" customFormat="1" ht="21" customHeight="1" x14ac:dyDescent="0.3">
      <c r="B2" s="15" t="s">
        <v>0</v>
      </c>
      <c r="C2" s="16"/>
      <c r="D2" s="16"/>
      <c r="E2" s="17"/>
      <c r="F2" s="125" t="s">
        <v>81</v>
      </c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S2" s="19"/>
      <c r="AML2"/>
    </row>
    <row r="3" spans="1:1026" ht="15" x14ac:dyDescent="0.25">
      <c r="B3" s="10"/>
      <c r="D3" s="120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</row>
    <row r="4" spans="1:1026" ht="15" x14ac:dyDescent="0.25">
      <c r="B4" s="10"/>
      <c r="C4" s="11"/>
      <c r="D4" s="120"/>
      <c r="E4" s="3"/>
      <c r="F4" s="12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S4" s="14"/>
    </row>
    <row r="5" spans="1:1026" ht="46.5" customHeight="1" x14ac:dyDescent="0.25">
      <c r="B5" s="2"/>
      <c r="C5" s="104" t="s">
        <v>84</v>
      </c>
      <c r="D5" s="83" t="s">
        <v>2</v>
      </c>
      <c r="E5" s="83" t="s">
        <v>3</v>
      </c>
      <c r="F5" s="83" t="s">
        <v>4</v>
      </c>
      <c r="G5" s="81" t="s">
        <v>5</v>
      </c>
      <c r="H5" s="23" t="s">
        <v>6</v>
      </c>
      <c r="I5" s="23" t="s">
        <v>7</v>
      </c>
      <c r="J5" s="23" t="s">
        <v>8</v>
      </c>
      <c r="K5" s="23" t="s">
        <v>9</v>
      </c>
      <c r="L5" s="23" t="s">
        <v>10</v>
      </c>
      <c r="M5" s="23" t="s">
        <v>11</v>
      </c>
      <c r="N5" s="23" t="s">
        <v>12</v>
      </c>
      <c r="O5" s="23" t="s">
        <v>13</v>
      </c>
      <c r="P5" s="23" t="s">
        <v>14</v>
      </c>
      <c r="Q5" s="97" t="s">
        <v>80</v>
      </c>
      <c r="R5" s="98" t="s">
        <v>78</v>
      </c>
      <c r="S5"/>
    </row>
    <row r="6" spans="1:1026" ht="7.5" customHeight="1" x14ac:dyDescent="0.25">
      <c r="B6" s="128"/>
      <c r="C6" s="129"/>
      <c r="D6" s="124"/>
      <c r="E6" s="124"/>
      <c r="F6" s="124"/>
      <c r="G6" s="129"/>
      <c r="H6" s="129"/>
      <c r="I6" s="129"/>
      <c r="J6" s="129"/>
      <c r="K6" s="129"/>
      <c r="L6" s="129"/>
      <c r="M6" s="129"/>
      <c r="N6" s="129"/>
      <c r="O6" s="129"/>
      <c r="P6" s="130"/>
      <c r="Q6" s="82"/>
      <c r="S6"/>
    </row>
    <row r="7" spans="1:1026" s="26" customFormat="1" ht="20.100000000000001" customHeight="1" x14ac:dyDescent="0.25">
      <c r="A7"/>
      <c r="B7" s="62" t="s">
        <v>50</v>
      </c>
      <c r="C7" s="105">
        <v>50.09</v>
      </c>
      <c r="D7" s="113">
        <f t="shared" ref="D7:D19" si="0">C7*1.1</f>
        <v>55.099000000000011</v>
      </c>
      <c r="E7" s="114">
        <f t="shared" ref="E7:E19" si="1">C7*1.2</f>
        <v>60.108000000000004</v>
      </c>
      <c r="F7" s="114">
        <f t="shared" ref="F7:F19" si="2">C7*1.3</f>
        <v>65.117000000000004</v>
      </c>
      <c r="G7" s="110">
        <f t="shared" ref="G7:G19" si="3">C7*1.4</f>
        <v>70.126000000000005</v>
      </c>
      <c r="H7" s="66">
        <f t="shared" ref="H7:H19" si="4">C7*1.5</f>
        <v>75.135000000000005</v>
      </c>
      <c r="I7" s="66">
        <f t="shared" ref="I7:I19" si="5">C7*1.6</f>
        <v>80.144000000000005</v>
      </c>
      <c r="J7" s="66">
        <f t="shared" ref="J7:J19" si="6">C7*1.7</f>
        <v>85.153000000000006</v>
      </c>
      <c r="K7" s="66">
        <f t="shared" ref="K7:K19" si="7">C7*1.8</f>
        <v>90.162000000000006</v>
      </c>
      <c r="L7" s="66">
        <f t="shared" ref="L7:L19" si="8">C7*1.9</f>
        <v>95.171000000000006</v>
      </c>
      <c r="M7" s="66">
        <f t="shared" ref="M7:M19" si="9">C7*2</f>
        <v>100.18</v>
      </c>
      <c r="N7" s="66">
        <f t="shared" ref="N7:N19" si="10">C7*2.1</f>
        <v>105.18900000000001</v>
      </c>
      <c r="O7" s="66">
        <f t="shared" ref="O7:O19" si="11">C7*2.2</f>
        <v>110.19800000000002</v>
      </c>
      <c r="P7" s="66">
        <f t="shared" ref="P7:P19" si="12">C7*2.3</f>
        <v>115.20699999999999</v>
      </c>
      <c r="Q7" s="94">
        <v>50.1</v>
      </c>
      <c r="R7" s="99">
        <f>Q7-C7</f>
        <v>9.9999999999980105E-3</v>
      </c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</row>
    <row r="8" spans="1:1026" ht="20.100000000000001" customHeight="1" x14ac:dyDescent="0.25">
      <c r="B8" s="63" t="s">
        <v>79</v>
      </c>
      <c r="C8" s="106">
        <v>135.58000000000001</v>
      </c>
      <c r="D8" s="115">
        <f t="shared" si="0"/>
        <v>149.13800000000003</v>
      </c>
      <c r="E8" s="116">
        <f t="shared" si="1"/>
        <v>162.696</v>
      </c>
      <c r="F8" s="116">
        <f t="shared" si="2"/>
        <v>176.25400000000002</v>
      </c>
      <c r="G8" s="111">
        <f t="shared" si="3"/>
        <v>189.81200000000001</v>
      </c>
      <c r="H8" s="69">
        <f t="shared" si="4"/>
        <v>203.37</v>
      </c>
      <c r="I8" s="69">
        <f t="shared" si="5"/>
        <v>216.92800000000003</v>
      </c>
      <c r="J8" s="69">
        <f t="shared" si="6"/>
        <v>230.48600000000002</v>
      </c>
      <c r="K8" s="69">
        <f t="shared" si="7"/>
        <v>244.04400000000004</v>
      </c>
      <c r="L8" s="69">
        <f t="shared" si="8"/>
        <v>257.60200000000003</v>
      </c>
      <c r="M8" s="69">
        <f t="shared" si="9"/>
        <v>271.16000000000003</v>
      </c>
      <c r="N8" s="69">
        <f t="shared" si="10"/>
        <v>284.71800000000002</v>
      </c>
      <c r="O8" s="69">
        <f t="shared" si="11"/>
        <v>298.27600000000007</v>
      </c>
      <c r="P8" s="69">
        <f t="shared" si="12"/>
        <v>311.834</v>
      </c>
      <c r="Q8" s="95">
        <v>123.9</v>
      </c>
      <c r="R8" s="99">
        <f t="shared" ref="R8:R19" si="13">Q8-C8</f>
        <v>-11.680000000000007</v>
      </c>
      <c r="S8"/>
    </row>
    <row r="9" spans="1:1026" s="26" customFormat="1" ht="20.100000000000001" customHeight="1" x14ac:dyDescent="0.25">
      <c r="A9"/>
      <c r="B9" s="62" t="s">
        <v>53</v>
      </c>
      <c r="C9" s="105">
        <v>45.19</v>
      </c>
      <c r="D9" s="113">
        <f t="shared" si="0"/>
        <v>49.709000000000003</v>
      </c>
      <c r="E9" s="114">
        <f t="shared" si="1"/>
        <v>54.227999999999994</v>
      </c>
      <c r="F9" s="114">
        <f t="shared" si="2"/>
        <v>58.747</v>
      </c>
      <c r="G9" s="110">
        <f t="shared" si="3"/>
        <v>63.265999999999991</v>
      </c>
      <c r="H9" s="66">
        <f t="shared" si="4"/>
        <v>67.784999999999997</v>
      </c>
      <c r="I9" s="66">
        <f t="shared" si="5"/>
        <v>72.304000000000002</v>
      </c>
      <c r="J9" s="66">
        <f t="shared" si="6"/>
        <v>76.822999999999993</v>
      </c>
      <c r="K9" s="66">
        <f t="shared" si="7"/>
        <v>81.341999999999999</v>
      </c>
      <c r="L9" s="66">
        <f t="shared" si="8"/>
        <v>85.86099999999999</v>
      </c>
      <c r="M9" s="66">
        <f t="shared" si="9"/>
        <v>90.38</v>
      </c>
      <c r="N9" s="66">
        <f t="shared" si="10"/>
        <v>94.899000000000001</v>
      </c>
      <c r="O9" s="66">
        <f t="shared" si="11"/>
        <v>99.418000000000006</v>
      </c>
      <c r="P9" s="66">
        <f t="shared" si="12"/>
        <v>103.93699999999998</v>
      </c>
      <c r="Q9" s="94">
        <v>45.2</v>
      </c>
      <c r="R9" s="99">
        <f t="shared" si="13"/>
        <v>1.0000000000005116E-2</v>
      </c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</row>
    <row r="10" spans="1:1026" ht="20.100000000000001" customHeight="1" x14ac:dyDescent="0.25">
      <c r="B10" s="63" t="s">
        <v>54</v>
      </c>
      <c r="C10" s="106">
        <v>60.84</v>
      </c>
      <c r="D10" s="115">
        <f t="shared" si="0"/>
        <v>66.924000000000007</v>
      </c>
      <c r="E10" s="116">
        <f t="shared" si="1"/>
        <v>73.007999999999996</v>
      </c>
      <c r="F10" s="116">
        <f t="shared" si="2"/>
        <v>79.092000000000013</v>
      </c>
      <c r="G10" s="111">
        <f t="shared" si="3"/>
        <v>85.176000000000002</v>
      </c>
      <c r="H10" s="69">
        <f t="shared" si="4"/>
        <v>91.26</v>
      </c>
      <c r="I10" s="69">
        <f t="shared" si="5"/>
        <v>97.344000000000008</v>
      </c>
      <c r="J10" s="69">
        <f t="shared" si="6"/>
        <v>103.428</v>
      </c>
      <c r="K10" s="69">
        <f t="shared" si="7"/>
        <v>109.51200000000001</v>
      </c>
      <c r="L10" s="69">
        <f t="shared" si="8"/>
        <v>115.596</v>
      </c>
      <c r="M10" s="69">
        <f t="shared" si="9"/>
        <v>121.68</v>
      </c>
      <c r="N10" s="69">
        <f t="shared" si="10"/>
        <v>127.76400000000001</v>
      </c>
      <c r="O10" s="69">
        <f t="shared" si="11"/>
        <v>133.84800000000001</v>
      </c>
      <c r="P10" s="69">
        <f t="shared" si="12"/>
        <v>139.93199999999999</v>
      </c>
      <c r="Q10" s="95">
        <v>60.9</v>
      </c>
      <c r="R10" s="99">
        <f t="shared" si="13"/>
        <v>5.9999999999995168E-2</v>
      </c>
      <c r="S10"/>
    </row>
    <row r="11" spans="1:1026" s="26" customFormat="1" ht="20.100000000000001" customHeight="1" x14ac:dyDescent="0.25">
      <c r="A11"/>
      <c r="B11" s="62" t="s">
        <v>51</v>
      </c>
      <c r="C11" s="105">
        <v>76.150000000000006</v>
      </c>
      <c r="D11" s="113">
        <f t="shared" si="0"/>
        <v>83.765000000000015</v>
      </c>
      <c r="E11" s="114">
        <f t="shared" si="1"/>
        <v>91.38000000000001</v>
      </c>
      <c r="F11" s="114">
        <f t="shared" si="2"/>
        <v>98.995000000000005</v>
      </c>
      <c r="G11" s="110">
        <f t="shared" si="3"/>
        <v>106.61</v>
      </c>
      <c r="H11" s="66">
        <f t="shared" si="4"/>
        <v>114.22500000000001</v>
      </c>
      <c r="I11" s="66">
        <f t="shared" si="5"/>
        <v>121.84000000000002</v>
      </c>
      <c r="J11" s="66">
        <f t="shared" si="6"/>
        <v>129.45500000000001</v>
      </c>
      <c r="K11" s="66">
        <f t="shared" si="7"/>
        <v>137.07000000000002</v>
      </c>
      <c r="L11" s="66">
        <f t="shared" si="8"/>
        <v>144.685</v>
      </c>
      <c r="M11" s="66">
        <f t="shared" si="9"/>
        <v>152.30000000000001</v>
      </c>
      <c r="N11" s="66">
        <f t="shared" si="10"/>
        <v>159.91500000000002</v>
      </c>
      <c r="O11" s="66">
        <f t="shared" si="11"/>
        <v>167.53000000000003</v>
      </c>
      <c r="P11" s="66">
        <f t="shared" si="12"/>
        <v>175.14500000000001</v>
      </c>
      <c r="Q11" s="94">
        <v>76.2</v>
      </c>
      <c r="R11" s="99">
        <f t="shared" si="13"/>
        <v>4.9999999999997158E-2</v>
      </c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  <c r="AML11"/>
    </row>
    <row r="12" spans="1:1026" ht="20.100000000000001" customHeight="1" x14ac:dyDescent="0.25">
      <c r="B12" s="63" t="s">
        <v>52</v>
      </c>
      <c r="C12" s="106">
        <v>33.71</v>
      </c>
      <c r="D12" s="115">
        <f t="shared" si="0"/>
        <v>37.081000000000003</v>
      </c>
      <c r="E12" s="116">
        <f t="shared" si="1"/>
        <v>40.451999999999998</v>
      </c>
      <c r="F12" s="116">
        <f t="shared" si="2"/>
        <v>43.823</v>
      </c>
      <c r="G12" s="111">
        <f t="shared" si="3"/>
        <v>47.193999999999996</v>
      </c>
      <c r="H12" s="69">
        <f t="shared" si="4"/>
        <v>50.564999999999998</v>
      </c>
      <c r="I12" s="69">
        <f t="shared" si="5"/>
        <v>53.936000000000007</v>
      </c>
      <c r="J12" s="69">
        <f t="shared" si="6"/>
        <v>57.307000000000002</v>
      </c>
      <c r="K12" s="69">
        <f t="shared" si="7"/>
        <v>60.678000000000004</v>
      </c>
      <c r="L12" s="69">
        <f t="shared" si="8"/>
        <v>64.048999999999992</v>
      </c>
      <c r="M12" s="69">
        <f t="shared" si="9"/>
        <v>67.42</v>
      </c>
      <c r="N12" s="69">
        <f t="shared" si="10"/>
        <v>70.791000000000011</v>
      </c>
      <c r="O12" s="69">
        <f t="shared" si="11"/>
        <v>74.162000000000006</v>
      </c>
      <c r="P12" s="69">
        <f t="shared" si="12"/>
        <v>77.533000000000001</v>
      </c>
      <c r="Q12" s="95">
        <v>41.8</v>
      </c>
      <c r="R12" s="99">
        <f t="shared" si="13"/>
        <v>8.0899999999999963</v>
      </c>
      <c r="S12"/>
    </row>
    <row r="13" spans="1:1026" s="26" customFormat="1" ht="20.100000000000001" customHeight="1" x14ac:dyDescent="0.25">
      <c r="A13"/>
      <c r="B13" s="62" t="s">
        <v>55</v>
      </c>
      <c r="C13" s="107">
        <v>6.92</v>
      </c>
      <c r="D13" s="113">
        <f t="shared" si="0"/>
        <v>7.6120000000000001</v>
      </c>
      <c r="E13" s="114">
        <f t="shared" si="1"/>
        <v>8.3040000000000003</v>
      </c>
      <c r="F13" s="114">
        <f t="shared" si="2"/>
        <v>8.9960000000000004</v>
      </c>
      <c r="G13" s="110">
        <f t="shared" si="3"/>
        <v>9.6879999999999988</v>
      </c>
      <c r="H13" s="66">
        <f t="shared" si="4"/>
        <v>10.379999999999999</v>
      </c>
      <c r="I13" s="66">
        <f t="shared" si="5"/>
        <v>11.072000000000001</v>
      </c>
      <c r="J13" s="66">
        <f t="shared" si="6"/>
        <v>11.763999999999999</v>
      </c>
      <c r="K13" s="66">
        <f t="shared" si="7"/>
        <v>12.456</v>
      </c>
      <c r="L13" s="66">
        <f t="shared" si="8"/>
        <v>13.148</v>
      </c>
      <c r="M13" s="66">
        <f t="shared" si="9"/>
        <v>13.84</v>
      </c>
      <c r="N13" s="66">
        <f t="shared" si="10"/>
        <v>14.532</v>
      </c>
      <c r="O13" s="66">
        <f t="shared" si="11"/>
        <v>15.224</v>
      </c>
      <c r="P13" s="66">
        <f t="shared" si="12"/>
        <v>15.915999999999999</v>
      </c>
      <c r="Q13" s="94">
        <v>0</v>
      </c>
      <c r="R13" s="99">
        <f t="shared" si="13"/>
        <v>-6.92</v>
      </c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  <c r="AML13"/>
    </row>
    <row r="14" spans="1:1026" ht="20.100000000000001" customHeight="1" x14ac:dyDescent="0.25">
      <c r="B14" s="2"/>
      <c r="C14" s="108">
        <v>0</v>
      </c>
      <c r="D14" s="115">
        <f t="shared" si="0"/>
        <v>0</v>
      </c>
      <c r="E14" s="116">
        <f t="shared" si="1"/>
        <v>0</v>
      </c>
      <c r="F14" s="116">
        <f t="shared" si="2"/>
        <v>0</v>
      </c>
      <c r="G14" s="111">
        <f t="shared" si="3"/>
        <v>0</v>
      </c>
      <c r="H14" s="69">
        <f t="shared" si="4"/>
        <v>0</v>
      </c>
      <c r="I14" s="69">
        <f t="shared" si="5"/>
        <v>0</v>
      </c>
      <c r="J14" s="69">
        <f t="shared" si="6"/>
        <v>0</v>
      </c>
      <c r="K14" s="69">
        <f t="shared" si="7"/>
        <v>0</v>
      </c>
      <c r="L14" s="69">
        <f t="shared" si="8"/>
        <v>0</v>
      </c>
      <c r="M14" s="69">
        <f t="shared" si="9"/>
        <v>0</v>
      </c>
      <c r="N14" s="69">
        <f t="shared" si="10"/>
        <v>0</v>
      </c>
      <c r="O14" s="69">
        <f t="shared" si="11"/>
        <v>0</v>
      </c>
      <c r="P14" s="69">
        <f t="shared" si="12"/>
        <v>0</v>
      </c>
      <c r="Q14" s="102">
        <v>0</v>
      </c>
      <c r="R14" s="99">
        <f t="shared" si="13"/>
        <v>0</v>
      </c>
      <c r="S14"/>
    </row>
    <row r="15" spans="1:1026" s="26" customFormat="1" ht="20.100000000000001" customHeight="1" x14ac:dyDescent="0.25">
      <c r="A15"/>
      <c r="B15" s="24"/>
      <c r="C15" s="109">
        <v>0</v>
      </c>
      <c r="D15" s="113">
        <f t="shared" si="0"/>
        <v>0</v>
      </c>
      <c r="E15" s="114">
        <f t="shared" si="1"/>
        <v>0</v>
      </c>
      <c r="F15" s="114">
        <f t="shared" si="2"/>
        <v>0</v>
      </c>
      <c r="G15" s="110">
        <f t="shared" si="3"/>
        <v>0</v>
      </c>
      <c r="H15" s="66">
        <f t="shared" si="4"/>
        <v>0</v>
      </c>
      <c r="I15" s="66">
        <f t="shared" si="5"/>
        <v>0</v>
      </c>
      <c r="J15" s="66">
        <f t="shared" si="6"/>
        <v>0</v>
      </c>
      <c r="K15" s="66">
        <f t="shared" si="7"/>
        <v>0</v>
      </c>
      <c r="L15" s="66">
        <f t="shared" si="8"/>
        <v>0</v>
      </c>
      <c r="M15" s="66">
        <f t="shared" si="9"/>
        <v>0</v>
      </c>
      <c r="N15" s="66">
        <f t="shared" si="10"/>
        <v>0</v>
      </c>
      <c r="O15" s="66">
        <f t="shared" si="11"/>
        <v>0</v>
      </c>
      <c r="P15" s="66">
        <f t="shared" si="12"/>
        <v>0</v>
      </c>
      <c r="Q15" s="103">
        <v>0</v>
      </c>
      <c r="R15" s="99">
        <f t="shared" si="13"/>
        <v>0</v>
      </c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  <c r="AML15"/>
    </row>
    <row r="16" spans="1:1026" s="35" customFormat="1" ht="20.100000000000001" customHeight="1" x14ac:dyDescent="0.25">
      <c r="A16"/>
      <c r="B16" s="27"/>
      <c r="C16" s="108">
        <v>0</v>
      </c>
      <c r="D16" s="115">
        <f t="shared" si="0"/>
        <v>0</v>
      </c>
      <c r="E16" s="116">
        <f t="shared" si="1"/>
        <v>0</v>
      </c>
      <c r="F16" s="116">
        <f t="shared" si="2"/>
        <v>0</v>
      </c>
      <c r="G16" s="111">
        <f t="shared" si="3"/>
        <v>0</v>
      </c>
      <c r="H16" s="69">
        <f t="shared" si="4"/>
        <v>0</v>
      </c>
      <c r="I16" s="69">
        <f t="shared" si="5"/>
        <v>0</v>
      </c>
      <c r="J16" s="69">
        <f t="shared" si="6"/>
        <v>0</v>
      </c>
      <c r="K16" s="69">
        <f t="shared" si="7"/>
        <v>0</v>
      </c>
      <c r="L16" s="69">
        <f t="shared" si="8"/>
        <v>0</v>
      </c>
      <c r="M16" s="69">
        <f t="shared" si="9"/>
        <v>0</v>
      </c>
      <c r="N16" s="69">
        <f t="shared" si="10"/>
        <v>0</v>
      </c>
      <c r="O16" s="69">
        <f t="shared" si="11"/>
        <v>0</v>
      </c>
      <c r="P16" s="69">
        <f t="shared" si="12"/>
        <v>0</v>
      </c>
      <c r="Q16" s="102">
        <v>0</v>
      </c>
      <c r="R16" s="99">
        <f t="shared" si="13"/>
        <v>0</v>
      </c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  <c r="AML16"/>
    </row>
    <row r="17" spans="2:19" ht="20.100000000000001" customHeight="1" x14ac:dyDescent="0.25">
      <c r="B17" s="24"/>
      <c r="C17" s="109">
        <v>0</v>
      </c>
      <c r="D17" s="117">
        <f t="shared" si="0"/>
        <v>0</v>
      </c>
      <c r="E17" s="117">
        <f t="shared" si="1"/>
        <v>0</v>
      </c>
      <c r="F17" s="117">
        <f t="shared" si="2"/>
        <v>0</v>
      </c>
      <c r="G17" s="112">
        <f t="shared" si="3"/>
        <v>0</v>
      </c>
      <c r="H17" s="101">
        <f t="shared" si="4"/>
        <v>0</v>
      </c>
      <c r="I17" s="101">
        <f t="shared" si="5"/>
        <v>0</v>
      </c>
      <c r="J17" s="101">
        <f t="shared" si="6"/>
        <v>0</v>
      </c>
      <c r="K17" s="101">
        <f t="shared" si="7"/>
        <v>0</v>
      </c>
      <c r="L17" s="101">
        <f t="shared" si="8"/>
        <v>0</v>
      </c>
      <c r="M17" s="101">
        <f t="shared" si="9"/>
        <v>0</v>
      </c>
      <c r="N17" s="101">
        <f t="shared" si="10"/>
        <v>0</v>
      </c>
      <c r="O17" s="101">
        <f t="shared" si="11"/>
        <v>0</v>
      </c>
      <c r="P17" s="101">
        <f t="shared" si="12"/>
        <v>0</v>
      </c>
      <c r="Q17" s="103">
        <v>0</v>
      </c>
      <c r="R17" s="99">
        <f t="shared" si="13"/>
        <v>0</v>
      </c>
      <c r="S17"/>
    </row>
    <row r="18" spans="2:19" ht="20.100000000000001" customHeight="1" x14ac:dyDescent="0.25">
      <c r="B18" s="2"/>
      <c r="C18" s="108">
        <v>0</v>
      </c>
      <c r="D18" s="115">
        <f t="shared" si="0"/>
        <v>0</v>
      </c>
      <c r="E18" s="116">
        <f t="shared" si="1"/>
        <v>0</v>
      </c>
      <c r="F18" s="116">
        <f t="shared" si="2"/>
        <v>0</v>
      </c>
      <c r="G18" s="111">
        <f t="shared" si="3"/>
        <v>0</v>
      </c>
      <c r="H18" s="69">
        <f t="shared" si="4"/>
        <v>0</v>
      </c>
      <c r="I18" s="69">
        <f t="shared" si="5"/>
        <v>0</v>
      </c>
      <c r="J18" s="69">
        <f t="shared" si="6"/>
        <v>0</v>
      </c>
      <c r="K18" s="69">
        <f t="shared" si="7"/>
        <v>0</v>
      </c>
      <c r="L18" s="69">
        <f t="shared" si="8"/>
        <v>0</v>
      </c>
      <c r="M18" s="69">
        <f t="shared" si="9"/>
        <v>0</v>
      </c>
      <c r="N18" s="69">
        <f t="shared" si="10"/>
        <v>0</v>
      </c>
      <c r="O18" s="69">
        <f t="shared" si="11"/>
        <v>0</v>
      </c>
      <c r="P18" s="69">
        <f t="shared" si="12"/>
        <v>0</v>
      </c>
      <c r="Q18" s="102">
        <v>0</v>
      </c>
      <c r="R18" s="99">
        <f t="shared" si="13"/>
        <v>0</v>
      </c>
      <c r="S18"/>
    </row>
    <row r="19" spans="2:19" ht="20.100000000000001" customHeight="1" x14ac:dyDescent="0.25">
      <c r="B19" s="24"/>
      <c r="C19" s="109">
        <v>0</v>
      </c>
      <c r="D19" s="117">
        <f t="shared" si="0"/>
        <v>0</v>
      </c>
      <c r="E19" s="117">
        <f t="shared" si="1"/>
        <v>0</v>
      </c>
      <c r="F19" s="117">
        <f t="shared" si="2"/>
        <v>0</v>
      </c>
      <c r="G19" s="112">
        <f t="shared" si="3"/>
        <v>0</v>
      </c>
      <c r="H19" s="101">
        <f t="shared" si="4"/>
        <v>0</v>
      </c>
      <c r="I19" s="101">
        <f t="shared" si="5"/>
        <v>0</v>
      </c>
      <c r="J19" s="101">
        <f t="shared" si="6"/>
        <v>0</v>
      </c>
      <c r="K19" s="101">
        <f t="shared" si="7"/>
        <v>0</v>
      </c>
      <c r="L19" s="101">
        <f t="shared" si="8"/>
        <v>0</v>
      </c>
      <c r="M19" s="101">
        <f t="shared" si="9"/>
        <v>0</v>
      </c>
      <c r="N19" s="101">
        <f t="shared" si="10"/>
        <v>0</v>
      </c>
      <c r="O19" s="101">
        <f t="shared" si="11"/>
        <v>0</v>
      </c>
      <c r="P19" s="101">
        <f t="shared" si="12"/>
        <v>0</v>
      </c>
      <c r="Q19" s="103">
        <v>0</v>
      </c>
      <c r="R19" s="99">
        <f t="shared" si="13"/>
        <v>0</v>
      </c>
      <c r="S19"/>
    </row>
    <row r="20" spans="2:19" ht="15" x14ac:dyDescent="0.25">
      <c r="B20" s="10"/>
      <c r="C20" s="11"/>
      <c r="D20" s="11"/>
      <c r="E20" s="3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4"/>
      <c r="Q20" s="14"/>
      <c r="S20" s="14"/>
    </row>
    <row r="21" spans="2:19" ht="15" x14ac:dyDescent="0.25">
      <c r="B21" s="10"/>
      <c r="C21" s="11"/>
      <c r="D21" s="11"/>
      <c r="E21" s="3"/>
      <c r="F21" s="12"/>
      <c r="G21" s="13"/>
      <c r="H21" s="13"/>
      <c r="I21" s="13"/>
      <c r="J21" s="13"/>
      <c r="K21" s="13"/>
      <c r="L21" s="13"/>
      <c r="M21" s="13"/>
      <c r="N21" s="13"/>
      <c r="O21" s="13"/>
      <c r="P21" s="14"/>
      <c r="Q21" s="14"/>
      <c r="S21" s="14"/>
    </row>
    <row r="22" spans="2:19" ht="21" x14ac:dyDescent="0.35">
      <c r="B22" s="122" t="s">
        <v>35</v>
      </c>
      <c r="C22" s="122"/>
      <c r="D22" s="122"/>
      <c r="E22" s="122"/>
      <c r="F22" s="12"/>
      <c r="H22" s="41" t="s">
        <v>43</v>
      </c>
      <c r="I22" s="41"/>
      <c r="J22" s="41"/>
      <c r="K22" s="43"/>
      <c r="L22" s="42">
        <v>1</v>
      </c>
      <c r="M22" s="13"/>
      <c r="N22" s="13"/>
      <c r="O22" s="13"/>
      <c r="P22" s="14"/>
      <c r="Q22" s="14"/>
      <c r="S22" s="14"/>
    </row>
    <row r="23" spans="2:19" ht="15" x14ac:dyDescent="0.25">
      <c r="B23" s="10"/>
      <c r="C23" s="11"/>
      <c r="D23" s="11"/>
      <c r="E23" s="3"/>
      <c r="F23" s="12"/>
      <c r="H23" s="13"/>
      <c r="I23" s="13"/>
      <c r="J23" s="13"/>
      <c r="K23" s="13"/>
      <c r="L23" s="13"/>
      <c r="M23" s="13"/>
      <c r="N23" s="13"/>
      <c r="O23" s="13"/>
      <c r="P23" s="14"/>
      <c r="Q23" s="14"/>
      <c r="S23" s="14"/>
    </row>
    <row r="24" spans="2:19" ht="15" x14ac:dyDescent="0.25">
      <c r="B24" s="52" t="s">
        <v>36</v>
      </c>
      <c r="C24" s="53"/>
      <c r="D24" s="54"/>
      <c r="E24" s="55"/>
      <c r="F24" s="36">
        <v>55.6</v>
      </c>
      <c r="H24" s="45" t="s">
        <v>44</v>
      </c>
      <c r="I24" s="45"/>
      <c r="J24" s="45"/>
      <c r="K24" s="46">
        <f>F24</f>
        <v>55.6</v>
      </c>
      <c r="L24" s="47">
        <f>IF(K22&gt;0,K24/K22,1)</f>
        <v>1</v>
      </c>
      <c r="M24" s="13"/>
      <c r="N24" s="13"/>
      <c r="O24" s="13"/>
      <c r="P24"/>
      <c r="Q24"/>
      <c r="S24"/>
    </row>
    <row r="25" spans="2:19" ht="15" x14ac:dyDescent="0.25">
      <c r="B25" s="56"/>
      <c r="C25" s="53"/>
      <c r="D25" s="54"/>
      <c r="E25" s="55"/>
      <c r="F25" s="60"/>
      <c r="H25" s="48" t="s">
        <v>45</v>
      </c>
      <c r="I25" s="49"/>
      <c r="J25" s="48"/>
      <c r="K25" s="50">
        <f>F26</f>
        <v>38.92</v>
      </c>
      <c r="L25" s="51">
        <f>IF(K22&gt;0,K25/K22,K25/K24)</f>
        <v>0.70000000000000007</v>
      </c>
      <c r="M25" s="13"/>
      <c r="N25" s="13"/>
      <c r="O25" s="13"/>
      <c r="P25"/>
      <c r="Q25"/>
      <c r="S25"/>
    </row>
    <row r="26" spans="2:19" ht="15" x14ac:dyDescent="0.25">
      <c r="B26" s="57" t="s">
        <v>37</v>
      </c>
      <c r="C26" s="58">
        <f>F24</f>
        <v>55.6</v>
      </c>
      <c r="D26" s="59">
        <v>0.7</v>
      </c>
      <c r="E26" s="54" t="s">
        <v>38</v>
      </c>
      <c r="F26" s="61">
        <f>C26*D26</f>
        <v>38.92</v>
      </c>
      <c r="H26" s="134" t="s">
        <v>46</v>
      </c>
      <c r="I26" s="135"/>
      <c r="J26" s="134"/>
      <c r="K26" s="135">
        <f>F27</f>
        <v>16.68</v>
      </c>
      <c r="L26" s="136">
        <f>IF(K22&gt;0,K26/K22,K26/K24)</f>
        <v>0.3</v>
      </c>
      <c r="M26" s="13"/>
      <c r="N26" s="13"/>
      <c r="O26" s="13"/>
      <c r="P26"/>
      <c r="Q26"/>
      <c r="S26"/>
    </row>
    <row r="27" spans="2:19" ht="15" x14ac:dyDescent="0.25">
      <c r="B27" s="57" t="s">
        <v>39</v>
      </c>
      <c r="C27" s="58">
        <f>F24</f>
        <v>55.6</v>
      </c>
      <c r="D27" s="59">
        <v>0.3</v>
      </c>
      <c r="E27" s="54" t="s">
        <v>38</v>
      </c>
      <c r="F27" s="61">
        <f>C26-F26</f>
        <v>16.68</v>
      </c>
      <c r="H27" s="131" t="s">
        <v>47</v>
      </c>
      <c r="I27" s="132"/>
      <c r="J27" s="131"/>
      <c r="K27" s="132">
        <f>IF(K22&gt;0,K22-K24,K24-K24)</f>
        <v>0</v>
      </c>
      <c r="L27" s="133">
        <f>L22-L24</f>
        <v>0</v>
      </c>
      <c r="M27" s="13"/>
      <c r="N27" s="13"/>
      <c r="O27" s="13"/>
      <c r="P27"/>
      <c r="Q27"/>
      <c r="S27"/>
    </row>
    <row r="28" spans="2:19" ht="15" x14ac:dyDescent="0.25">
      <c r="B28" s="37"/>
      <c r="C28" s="11"/>
      <c r="D28" s="3"/>
      <c r="E28" s="13"/>
      <c r="F28" s="13"/>
      <c r="G28" s="13"/>
      <c r="H28" s="13"/>
      <c r="I28" s="13"/>
      <c r="J28" s="13"/>
      <c r="K28" s="13"/>
      <c r="L28" s="14"/>
      <c r="M28" s="13"/>
      <c r="N28" s="13"/>
      <c r="O28" s="13"/>
      <c r="P28"/>
      <c r="Q28"/>
      <c r="S28"/>
    </row>
    <row r="29" spans="2:19" ht="15" x14ac:dyDescent="0.25">
      <c r="B29" s="37"/>
      <c r="C29" s="11"/>
      <c r="D29" s="3"/>
      <c r="E29" s="13"/>
      <c r="F29" s="13"/>
      <c r="G29" s="13"/>
      <c r="H29" s="13"/>
      <c r="I29" s="13"/>
      <c r="J29" s="13"/>
      <c r="K29" s="13"/>
      <c r="L29" s="14"/>
      <c r="M29" s="13"/>
      <c r="N29" s="13"/>
      <c r="O29" s="13"/>
      <c r="P29"/>
      <c r="Q29"/>
      <c r="S29"/>
    </row>
    <row r="30" spans="2:19" ht="21" x14ac:dyDescent="0.35">
      <c r="B30" s="122" t="s">
        <v>82</v>
      </c>
      <c r="C30" s="122"/>
      <c r="D30" s="122"/>
      <c r="E30" s="122"/>
      <c r="F30" s="13"/>
      <c r="G30" s="13"/>
      <c r="H30" s="13"/>
      <c r="I30" s="13"/>
      <c r="J30" s="13"/>
      <c r="K30" s="13"/>
      <c r="L30" s="14"/>
      <c r="M30" s="13"/>
      <c r="N30" s="13"/>
      <c r="O30" s="13"/>
      <c r="P30"/>
      <c r="Q30"/>
      <c r="S30"/>
    </row>
    <row r="31" spans="2:19" ht="21" x14ac:dyDescent="0.35">
      <c r="B31" s="1"/>
      <c r="C31" s="1"/>
      <c r="D31" s="127" t="s">
        <v>49</v>
      </c>
      <c r="E31" s="1"/>
      <c r="F31" s="13"/>
      <c r="G31" s="13"/>
      <c r="H31" s="13"/>
      <c r="I31" s="13"/>
      <c r="J31" s="13"/>
      <c r="K31" s="13"/>
      <c r="L31" s="14"/>
      <c r="M31" s="13"/>
      <c r="N31" s="13"/>
      <c r="O31" s="13"/>
      <c r="P31"/>
      <c r="Q31"/>
      <c r="S31"/>
    </row>
    <row r="32" spans="2:19" ht="15" x14ac:dyDescent="0.25">
      <c r="B32" s="37"/>
      <c r="C32" s="11"/>
      <c r="D32" s="127"/>
      <c r="E32" s="13"/>
      <c r="F32" s="13"/>
      <c r="G32" s="13"/>
      <c r="H32" s="13"/>
      <c r="I32" s="13"/>
      <c r="J32" s="13"/>
      <c r="K32" s="13"/>
      <c r="L32" s="14"/>
      <c r="M32" s="13"/>
      <c r="N32" s="13"/>
      <c r="O32" s="13"/>
      <c r="P32"/>
      <c r="Q32"/>
      <c r="S32"/>
    </row>
    <row r="33" spans="2:19" ht="15" x14ac:dyDescent="0.25">
      <c r="B33" s="38" t="s">
        <v>40</v>
      </c>
      <c r="C33" s="39">
        <f>F24*1.1</f>
        <v>61.160000000000004</v>
      </c>
      <c r="D33" s="40">
        <f>SUM(C33-F24)</f>
        <v>5.5600000000000023</v>
      </c>
      <c r="E33" s="44"/>
      <c r="F33" s="126"/>
      <c r="G33" s="126"/>
      <c r="H33" s="126"/>
      <c r="J33" s="9"/>
      <c r="K33" s="9"/>
      <c r="L33"/>
      <c r="M33"/>
      <c r="N33"/>
      <c r="O33"/>
      <c r="P33"/>
      <c r="Q33"/>
      <c r="S33"/>
    </row>
    <row r="34" spans="2:19" ht="15" x14ac:dyDescent="0.25">
      <c r="B34" s="38" t="s">
        <v>41</v>
      </c>
      <c r="C34" s="39">
        <f>F24*1.15</f>
        <v>63.94</v>
      </c>
      <c r="D34" s="40">
        <f>SUM(C34-F24)</f>
        <v>8.3399999999999963</v>
      </c>
      <c r="E34" s="44"/>
      <c r="F34" s="126"/>
      <c r="G34" s="126"/>
      <c r="H34" s="126"/>
      <c r="J34" s="9"/>
      <c r="K34" s="9"/>
      <c r="L34"/>
      <c r="M34"/>
      <c r="N34"/>
      <c r="O34"/>
      <c r="P34"/>
      <c r="Q34"/>
      <c r="S34"/>
    </row>
    <row r="35" spans="2:19" ht="15" x14ac:dyDescent="0.25">
      <c r="B35" s="38" t="s">
        <v>42</v>
      </c>
      <c r="C35" s="39">
        <f>F24*1.2</f>
        <v>66.72</v>
      </c>
      <c r="D35" s="40">
        <f>SUM(C35-F24)</f>
        <v>11.119999999999997</v>
      </c>
      <c r="E35" s="44"/>
      <c r="F35" s="126"/>
      <c r="G35" s="126"/>
      <c r="H35" s="126"/>
      <c r="J35" s="9"/>
      <c r="K35" s="9"/>
      <c r="L35"/>
      <c r="M35"/>
      <c r="N35"/>
      <c r="O35"/>
      <c r="P35"/>
      <c r="Q35"/>
      <c r="S35"/>
    </row>
    <row r="36" spans="2:19" ht="15" x14ac:dyDescent="0.25">
      <c r="B36" s="38" t="s">
        <v>74</v>
      </c>
      <c r="C36" s="39">
        <f>F24*1.25</f>
        <v>69.5</v>
      </c>
      <c r="D36" s="40">
        <f>SUM(C36-F24)</f>
        <v>13.899999999999999</v>
      </c>
      <c r="E36" s="13"/>
      <c r="F36" s="13"/>
      <c r="G36" s="13"/>
      <c r="H36" s="13"/>
      <c r="I36" s="13"/>
      <c r="J36" s="13"/>
      <c r="K36" s="13"/>
      <c r="L36" s="13"/>
      <c r="M36" s="13"/>
      <c r="N36" s="14"/>
      <c r="O36" s="13"/>
      <c r="P36"/>
      <c r="Q36" s="14"/>
      <c r="R36" s="13"/>
      <c r="S36"/>
    </row>
    <row r="37" spans="2:19" ht="15" x14ac:dyDescent="0.25">
      <c r="B37" s="38" t="s">
        <v>75</v>
      </c>
      <c r="C37" s="39">
        <f>F24*1.3</f>
        <v>72.28</v>
      </c>
      <c r="D37" s="40">
        <f>SUM(C37-F24)</f>
        <v>16.68</v>
      </c>
      <c r="E37" s="3"/>
      <c r="F37" s="12"/>
      <c r="G37" s="13"/>
      <c r="H37" s="13"/>
      <c r="I37" s="13"/>
      <c r="J37" s="13"/>
      <c r="K37" s="13"/>
      <c r="L37" s="13"/>
      <c r="M37" s="13"/>
      <c r="N37" s="13"/>
      <c r="O37" s="13"/>
      <c r="P37" s="14"/>
      <c r="Q37" s="13"/>
      <c r="R37" s="13"/>
      <c r="S37" s="14"/>
    </row>
    <row r="38" spans="2:19" ht="15" x14ac:dyDescent="0.25">
      <c r="B38" s="38" t="s">
        <v>76</v>
      </c>
      <c r="C38" s="39">
        <f>F24*1.35</f>
        <v>75.06</v>
      </c>
      <c r="D38" s="40">
        <f>SUM(C38-F24)</f>
        <v>19.46</v>
      </c>
      <c r="Q38" s="8"/>
      <c r="R38" s="8"/>
    </row>
    <row r="39" spans="2:19" ht="15" x14ac:dyDescent="0.25">
      <c r="B39" s="38" t="s">
        <v>77</v>
      </c>
      <c r="C39" s="39">
        <f>F24*1.4</f>
        <v>77.84</v>
      </c>
      <c r="D39" s="40">
        <f>SUM(C39-F24)</f>
        <v>22.240000000000002</v>
      </c>
      <c r="Q39" s="8"/>
      <c r="R39" s="8"/>
    </row>
    <row r="40" spans="2:19" ht="15" x14ac:dyDescent="0.25"/>
    <row r="41" spans="2:19" ht="15" hidden="1" x14ac:dyDescent="0.25"/>
    <row r="42" spans="2:19" ht="15" hidden="1" x14ac:dyDescent="0.25"/>
    <row r="43" spans="2:19" ht="15" hidden="1" x14ac:dyDescent="0.25"/>
    <row r="44" spans="2:19" ht="15" hidden="1" x14ac:dyDescent="0.25"/>
    <row r="45" spans="2:19" ht="15" hidden="1" x14ac:dyDescent="0.25"/>
    <row r="46" spans="2:19" ht="15" hidden="1" x14ac:dyDescent="0.25"/>
    <row r="47" spans="2:19" ht="15" hidden="1" x14ac:dyDescent="0.25"/>
    <row r="48" spans="2:19" ht="15" hidden="1" x14ac:dyDescent="0.25"/>
    <row r="49" ht="15" hidden="1" x14ac:dyDescent="0.25"/>
    <row r="50" ht="15" hidden="1" x14ac:dyDescent="0.25"/>
    <row r="51" ht="15" hidden="1" x14ac:dyDescent="0.25"/>
    <row r="52" ht="15" hidden="1" x14ac:dyDescent="0.25"/>
    <row r="53" ht="15" hidden="1" x14ac:dyDescent="0.25"/>
    <row r="54" ht="15" hidden="1" x14ac:dyDescent="0.25"/>
    <row r="55" ht="15" hidden="1" x14ac:dyDescent="0.25"/>
    <row r="56" ht="15" hidden="1" x14ac:dyDescent="0.25"/>
    <row r="57" ht="15" hidden="1" x14ac:dyDescent="0.25"/>
    <row r="58" ht="15" hidden="1" x14ac:dyDescent="0.25"/>
    <row r="59" ht="15" hidden="1" x14ac:dyDescent="0.25"/>
    <row r="60" ht="15" hidden="1" x14ac:dyDescent="0.25"/>
    <row r="61" ht="15" hidden="1" x14ac:dyDescent="0.25"/>
    <row r="62" ht="15" hidden="1" x14ac:dyDescent="0.25"/>
    <row r="63" ht="15" hidden="1" x14ac:dyDescent="0.25"/>
    <row r="6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</sheetData>
  <mergeCells count="10">
    <mergeCell ref="D31:D32"/>
    <mergeCell ref="F33:H33"/>
    <mergeCell ref="F34:H34"/>
    <mergeCell ref="F35:H35"/>
    <mergeCell ref="B6:P6"/>
    <mergeCell ref="D3:D4"/>
    <mergeCell ref="E3:S3"/>
    <mergeCell ref="B22:E22"/>
    <mergeCell ref="B30:E30"/>
    <mergeCell ref="F2:Q2"/>
  </mergeCells>
  <printOptions horizontalCentered="1"/>
  <pageMargins left="0.27569444444444402" right="0.27569444444444402" top="0.35416666666666702" bottom="0.35416666666666702" header="0.51180555555555496" footer="0.51180555555555496"/>
  <pageSetup paperSize="9" firstPageNumber="0" orientation="landscape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C0F7A-6FE6-4830-B637-98101C1CF701}">
  <dimension ref="A1:AMM78"/>
  <sheetViews>
    <sheetView showGridLines="0" showRowColHeaders="0" zoomScaleNormal="100" workbookViewId="0">
      <selection activeCell="K20" sqref="K20"/>
    </sheetView>
  </sheetViews>
  <sheetFormatPr baseColWidth="10" defaultColWidth="0" defaultRowHeight="0" customHeight="1" zeroHeight="1" x14ac:dyDescent="0.25"/>
  <cols>
    <col min="1" max="1" width="11.42578125" customWidth="1"/>
    <col min="2" max="2" width="32.42578125" style="4" customWidth="1"/>
    <col min="3" max="4" width="12.7109375" style="5" customWidth="1"/>
    <col min="5" max="5" width="12.7109375" style="6" customWidth="1"/>
    <col min="6" max="6" width="12.7109375" style="7" customWidth="1"/>
    <col min="7" max="15" width="12.7109375" style="8" customWidth="1"/>
    <col min="16" max="16" width="12.7109375" style="9" customWidth="1"/>
    <col min="17" max="17" width="17.28515625" style="9" customWidth="1"/>
    <col min="18" max="18" width="18.28515625" customWidth="1"/>
    <col min="19" max="19" width="10.7109375" style="9" customWidth="1"/>
    <col min="20" max="1025" width="11.42578125" hidden="1" customWidth="1"/>
    <col min="1026" max="1027" width="11.5703125" hidden="1" customWidth="1"/>
    <col min="1028" max="16384" width="11.42578125" hidden="1"/>
  </cols>
  <sheetData>
    <row r="1" spans="1:1026" ht="15" x14ac:dyDescent="0.25">
      <c r="B1" s="10"/>
      <c r="C1" s="11"/>
      <c r="D1" s="11"/>
      <c r="E1" s="3"/>
      <c r="F1" s="12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S1" s="14"/>
    </row>
    <row r="2" spans="1:1026" s="20" customFormat="1" ht="21" customHeight="1" x14ac:dyDescent="0.3">
      <c r="B2" s="15" t="s">
        <v>0</v>
      </c>
      <c r="C2" s="16"/>
      <c r="D2" s="16"/>
      <c r="E2" s="17"/>
      <c r="F2" s="125" t="s">
        <v>81</v>
      </c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S2" s="19"/>
      <c r="AML2"/>
    </row>
    <row r="3" spans="1:1026" ht="15" x14ac:dyDescent="0.25">
      <c r="B3" s="10"/>
      <c r="C3" s="11"/>
      <c r="D3" s="11"/>
      <c r="E3" s="3"/>
      <c r="F3" s="12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</row>
    <row r="4" spans="1:1026" ht="15" x14ac:dyDescent="0.25">
      <c r="B4" s="10"/>
      <c r="C4" s="11"/>
      <c r="D4" s="11"/>
      <c r="E4" s="3"/>
      <c r="F4" s="12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S4" s="14"/>
    </row>
    <row r="5" spans="1:1026" ht="46.5" customHeight="1" x14ac:dyDescent="0.25">
      <c r="B5" s="2"/>
      <c r="C5" s="104" t="s">
        <v>84</v>
      </c>
      <c r="D5" s="83" t="s">
        <v>2</v>
      </c>
      <c r="E5" s="83" t="s">
        <v>3</v>
      </c>
      <c r="F5" s="83" t="s">
        <v>4</v>
      </c>
      <c r="G5" s="81" t="s">
        <v>5</v>
      </c>
      <c r="H5" s="23" t="s">
        <v>6</v>
      </c>
      <c r="I5" s="23" t="s">
        <v>7</v>
      </c>
      <c r="J5" s="23" t="s">
        <v>8</v>
      </c>
      <c r="K5" s="23" t="s">
        <v>9</v>
      </c>
      <c r="L5" s="23" t="s">
        <v>10</v>
      </c>
      <c r="M5" s="23" t="s">
        <v>11</v>
      </c>
      <c r="N5" s="23" t="s">
        <v>12</v>
      </c>
      <c r="O5" s="23" t="s">
        <v>13</v>
      </c>
      <c r="P5" s="23" t="s">
        <v>14</v>
      </c>
      <c r="Q5" s="97" t="s">
        <v>80</v>
      </c>
      <c r="R5" s="98" t="s">
        <v>78</v>
      </c>
      <c r="S5"/>
    </row>
    <row r="6" spans="1:1026" ht="7.5" customHeight="1" x14ac:dyDescent="0.25">
      <c r="B6" s="128"/>
      <c r="C6" s="129"/>
      <c r="D6" s="124"/>
      <c r="E6" s="124"/>
      <c r="F6" s="124"/>
      <c r="G6" s="129"/>
      <c r="H6" s="129"/>
      <c r="I6" s="129"/>
      <c r="J6" s="129"/>
      <c r="K6" s="129"/>
      <c r="L6" s="129"/>
      <c r="M6" s="129"/>
      <c r="N6" s="129"/>
      <c r="O6" s="129"/>
      <c r="P6" s="130"/>
      <c r="Q6" s="82"/>
      <c r="S6"/>
    </row>
    <row r="7" spans="1:1026" s="26" customFormat="1" ht="20.100000000000001" customHeight="1" x14ac:dyDescent="0.25">
      <c r="A7"/>
      <c r="B7" s="62" t="s">
        <v>56</v>
      </c>
      <c r="C7" s="105">
        <v>111.15</v>
      </c>
      <c r="D7" s="113">
        <f t="shared" ref="D7:D17" si="0">C7*1.1</f>
        <v>122.26500000000001</v>
      </c>
      <c r="E7" s="114">
        <f t="shared" ref="E7:E17" si="1">C7*1.2</f>
        <v>133.38</v>
      </c>
      <c r="F7" s="114">
        <f t="shared" ref="F7:F17" si="2">C7*1.3</f>
        <v>144.495</v>
      </c>
      <c r="G7" s="110">
        <f t="shared" ref="G7:G17" si="3">C7*1.4</f>
        <v>155.60999999999999</v>
      </c>
      <c r="H7" s="66">
        <f t="shared" ref="H7:H17" si="4">C7*1.5</f>
        <v>166.72500000000002</v>
      </c>
      <c r="I7" s="66">
        <f t="shared" ref="I7:I17" si="5">C7*1.6</f>
        <v>177.84000000000003</v>
      </c>
      <c r="J7" s="66">
        <f t="shared" ref="J7:J17" si="6">C7*1.7</f>
        <v>188.95500000000001</v>
      </c>
      <c r="K7" s="66">
        <f t="shared" ref="K7:K17" si="7">C7*1.8</f>
        <v>200.07000000000002</v>
      </c>
      <c r="L7" s="66">
        <f t="shared" ref="L7:L17" si="8">C7*1.9</f>
        <v>211.185</v>
      </c>
      <c r="M7" s="66">
        <f t="shared" ref="M7:M17" si="9">C7*2</f>
        <v>222.3</v>
      </c>
      <c r="N7" s="66">
        <f t="shared" ref="N7:N17" si="10">C7*2.1</f>
        <v>233.41500000000002</v>
      </c>
      <c r="O7" s="66">
        <f t="shared" ref="O7:O17" si="11">C7*2.2</f>
        <v>244.53000000000003</v>
      </c>
      <c r="P7" s="66">
        <f t="shared" ref="P7:P17" si="12">C7*2.3</f>
        <v>255.64499999999998</v>
      </c>
      <c r="Q7" s="94">
        <v>111.2</v>
      </c>
      <c r="R7" s="99">
        <f>Q7-C7</f>
        <v>4.9999999999997158E-2</v>
      </c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</row>
    <row r="8" spans="1:1026" ht="20.100000000000001" customHeight="1" x14ac:dyDescent="0.25">
      <c r="B8" s="63" t="s">
        <v>57</v>
      </c>
      <c r="C8" s="106">
        <v>49.4</v>
      </c>
      <c r="D8" s="115">
        <f t="shared" si="0"/>
        <v>54.34</v>
      </c>
      <c r="E8" s="116">
        <f t="shared" si="1"/>
        <v>59.279999999999994</v>
      </c>
      <c r="F8" s="116">
        <f t="shared" si="2"/>
        <v>64.22</v>
      </c>
      <c r="G8" s="111">
        <f t="shared" si="3"/>
        <v>69.16</v>
      </c>
      <c r="H8" s="69">
        <f t="shared" si="4"/>
        <v>74.099999999999994</v>
      </c>
      <c r="I8" s="69">
        <f t="shared" si="5"/>
        <v>79.040000000000006</v>
      </c>
      <c r="J8" s="69">
        <f t="shared" si="6"/>
        <v>83.97999999999999</v>
      </c>
      <c r="K8" s="69">
        <f t="shared" si="7"/>
        <v>88.92</v>
      </c>
      <c r="L8" s="69">
        <f t="shared" si="8"/>
        <v>93.86</v>
      </c>
      <c r="M8" s="69">
        <f t="shared" si="9"/>
        <v>98.8</v>
      </c>
      <c r="N8" s="69">
        <f t="shared" si="10"/>
        <v>103.74</v>
      </c>
      <c r="O8" s="69">
        <f t="shared" si="11"/>
        <v>108.68</v>
      </c>
      <c r="P8" s="69">
        <f t="shared" si="12"/>
        <v>113.61999999999999</v>
      </c>
      <c r="Q8" s="95">
        <v>49.4</v>
      </c>
      <c r="R8" s="99">
        <f t="shared" ref="R8:R17" si="13">Q8-C8</f>
        <v>0</v>
      </c>
      <c r="S8"/>
    </row>
    <row r="9" spans="1:1026" s="26" customFormat="1" ht="20.100000000000001" customHeight="1" x14ac:dyDescent="0.25">
      <c r="A9"/>
      <c r="B9" s="62" t="s">
        <v>58</v>
      </c>
      <c r="C9" s="105">
        <v>67.930000000000007</v>
      </c>
      <c r="D9" s="113">
        <f t="shared" si="0"/>
        <v>74.723000000000013</v>
      </c>
      <c r="E9" s="114">
        <f t="shared" si="1"/>
        <v>81.516000000000005</v>
      </c>
      <c r="F9" s="114">
        <f t="shared" si="2"/>
        <v>88.309000000000012</v>
      </c>
      <c r="G9" s="110">
        <f t="shared" si="3"/>
        <v>95.102000000000004</v>
      </c>
      <c r="H9" s="66">
        <f t="shared" si="4"/>
        <v>101.89500000000001</v>
      </c>
      <c r="I9" s="66">
        <f t="shared" si="5"/>
        <v>108.68800000000002</v>
      </c>
      <c r="J9" s="66">
        <f t="shared" si="6"/>
        <v>115.48100000000001</v>
      </c>
      <c r="K9" s="66">
        <f t="shared" si="7"/>
        <v>122.27400000000002</v>
      </c>
      <c r="L9" s="66">
        <f t="shared" si="8"/>
        <v>129.06700000000001</v>
      </c>
      <c r="M9" s="66">
        <f t="shared" si="9"/>
        <v>135.86000000000001</v>
      </c>
      <c r="N9" s="66">
        <f t="shared" si="10"/>
        <v>142.65300000000002</v>
      </c>
      <c r="O9" s="66">
        <f t="shared" si="11"/>
        <v>149.44600000000003</v>
      </c>
      <c r="P9" s="66">
        <f t="shared" si="12"/>
        <v>156.239</v>
      </c>
      <c r="Q9" s="94">
        <v>68</v>
      </c>
      <c r="R9" s="99">
        <f t="shared" si="13"/>
        <v>6.9999999999993179E-2</v>
      </c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</row>
    <row r="10" spans="1:1026" ht="20.100000000000001" customHeight="1" x14ac:dyDescent="0.25">
      <c r="B10" s="63" t="s">
        <v>59</v>
      </c>
      <c r="C10" s="106">
        <v>86.45</v>
      </c>
      <c r="D10" s="115">
        <f t="shared" si="0"/>
        <v>95.095000000000013</v>
      </c>
      <c r="E10" s="116">
        <f t="shared" si="1"/>
        <v>103.74</v>
      </c>
      <c r="F10" s="116">
        <f t="shared" si="2"/>
        <v>112.38500000000001</v>
      </c>
      <c r="G10" s="111">
        <f t="shared" si="3"/>
        <v>121.03</v>
      </c>
      <c r="H10" s="69">
        <f t="shared" si="4"/>
        <v>129.67500000000001</v>
      </c>
      <c r="I10" s="69">
        <f t="shared" si="5"/>
        <v>138.32000000000002</v>
      </c>
      <c r="J10" s="69">
        <f t="shared" si="6"/>
        <v>146.965</v>
      </c>
      <c r="K10" s="69">
        <f t="shared" si="7"/>
        <v>155.61000000000001</v>
      </c>
      <c r="L10" s="69">
        <f t="shared" si="8"/>
        <v>164.255</v>
      </c>
      <c r="M10" s="69">
        <f t="shared" si="9"/>
        <v>172.9</v>
      </c>
      <c r="N10" s="69">
        <f t="shared" si="10"/>
        <v>181.54500000000002</v>
      </c>
      <c r="O10" s="69">
        <f t="shared" si="11"/>
        <v>190.19000000000003</v>
      </c>
      <c r="P10" s="69">
        <f t="shared" si="12"/>
        <v>198.83499999999998</v>
      </c>
      <c r="Q10" s="95">
        <v>86.5</v>
      </c>
      <c r="R10" s="99">
        <f t="shared" si="13"/>
        <v>4.9999999999997158E-2</v>
      </c>
      <c r="S10"/>
    </row>
    <row r="11" spans="1:1026" s="26" customFormat="1" ht="20.100000000000001" customHeight="1" x14ac:dyDescent="0.25">
      <c r="A11"/>
      <c r="B11" s="62" t="s">
        <v>60</v>
      </c>
      <c r="C11" s="105">
        <v>30.88</v>
      </c>
      <c r="D11" s="113">
        <f t="shared" si="0"/>
        <v>33.968000000000004</v>
      </c>
      <c r="E11" s="114">
        <f t="shared" si="1"/>
        <v>37.055999999999997</v>
      </c>
      <c r="F11" s="114">
        <f t="shared" si="2"/>
        <v>40.143999999999998</v>
      </c>
      <c r="G11" s="110">
        <f t="shared" si="3"/>
        <v>43.231999999999999</v>
      </c>
      <c r="H11" s="66">
        <f t="shared" si="4"/>
        <v>46.32</v>
      </c>
      <c r="I11" s="66">
        <f t="shared" si="5"/>
        <v>49.408000000000001</v>
      </c>
      <c r="J11" s="66">
        <f t="shared" si="6"/>
        <v>52.495999999999995</v>
      </c>
      <c r="K11" s="66">
        <f t="shared" si="7"/>
        <v>55.583999999999996</v>
      </c>
      <c r="L11" s="66">
        <f t="shared" si="8"/>
        <v>58.671999999999997</v>
      </c>
      <c r="M11" s="66">
        <f t="shared" si="9"/>
        <v>61.76</v>
      </c>
      <c r="N11" s="66">
        <f t="shared" si="10"/>
        <v>64.847999999999999</v>
      </c>
      <c r="O11" s="66">
        <f t="shared" si="11"/>
        <v>67.936000000000007</v>
      </c>
      <c r="P11" s="66">
        <f t="shared" si="12"/>
        <v>71.023999999999987</v>
      </c>
      <c r="Q11" s="94">
        <v>34.6</v>
      </c>
      <c r="R11" s="99">
        <f t="shared" si="13"/>
        <v>3.7200000000000024</v>
      </c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  <c r="AML11"/>
    </row>
    <row r="12" spans="1:1026" ht="20.100000000000001" customHeight="1" x14ac:dyDescent="0.25">
      <c r="B12" s="63" t="s">
        <v>61</v>
      </c>
      <c r="C12" s="106">
        <v>6.18</v>
      </c>
      <c r="D12" s="115">
        <f t="shared" si="0"/>
        <v>6.798</v>
      </c>
      <c r="E12" s="116">
        <f t="shared" si="1"/>
        <v>7.4159999999999995</v>
      </c>
      <c r="F12" s="116">
        <f t="shared" si="2"/>
        <v>8.0340000000000007</v>
      </c>
      <c r="G12" s="111">
        <f t="shared" si="3"/>
        <v>8.6519999999999992</v>
      </c>
      <c r="H12" s="69">
        <f t="shared" si="4"/>
        <v>9.27</v>
      </c>
      <c r="I12" s="69">
        <f t="shared" si="5"/>
        <v>9.8879999999999999</v>
      </c>
      <c r="J12" s="69">
        <f t="shared" si="6"/>
        <v>10.505999999999998</v>
      </c>
      <c r="K12" s="69">
        <f t="shared" si="7"/>
        <v>11.124000000000001</v>
      </c>
      <c r="L12" s="69">
        <f t="shared" si="8"/>
        <v>11.741999999999999</v>
      </c>
      <c r="M12" s="69">
        <f t="shared" si="9"/>
        <v>12.36</v>
      </c>
      <c r="N12" s="69">
        <f t="shared" si="10"/>
        <v>12.978</v>
      </c>
      <c r="O12" s="69">
        <f t="shared" si="11"/>
        <v>13.596</v>
      </c>
      <c r="P12" s="69">
        <f t="shared" si="12"/>
        <v>14.213999999999999</v>
      </c>
      <c r="Q12" s="95">
        <v>6.2</v>
      </c>
      <c r="R12" s="99">
        <f t="shared" si="13"/>
        <v>2.0000000000000462E-2</v>
      </c>
      <c r="S12"/>
    </row>
    <row r="13" spans="1:1026" s="26" customFormat="1" ht="20.100000000000001" customHeight="1" x14ac:dyDescent="0.25">
      <c r="A13"/>
      <c r="B13" s="62" t="s">
        <v>62</v>
      </c>
      <c r="C13" s="105">
        <v>111.15</v>
      </c>
      <c r="D13" s="113">
        <f t="shared" si="0"/>
        <v>122.26500000000001</v>
      </c>
      <c r="E13" s="114">
        <f t="shared" si="1"/>
        <v>133.38</v>
      </c>
      <c r="F13" s="114">
        <f t="shared" si="2"/>
        <v>144.495</v>
      </c>
      <c r="G13" s="110">
        <f t="shared" si="3"/>
        <v>155.60999999999999</v>
      </c>
      <c r="H13" s="66">
        <f t="shared" si="4"/>
        <v>166.72500000000002</v>
      </c>
      <c r="I13" s="66">
        <f t="shared" si="5"/>
        <v>177.84000000000003</v>
      </c>
      <c r="J13" s="66">
        <f t="shared" si="6"/>
        <v>188.95500000000001</v>
      </c>
      <c r="K13" s="66">
        <f t="shared" si="7"/>
        <v>200.07000000000002</v>
      </c>
      <c r="L13" s="66">
        <f t="shared" si="8"/>
        <v>211.185</v>
      </c>
      <c r="M13" s="66">
        <f t="shared" si="9"/>
        <v>222.3</v>
      </c>
      <c r="N13" s="66">
        <f t="shared" si="10"/>
        <v>233.41500000000002</v>
      </c>
      <c r="O13" s="66">
        <f t="shared" si="11"/>
        <v>244.53000000000003</v>
      </c>
      <c r="P13" s="66">
        <f t="shared" si="12"/>
        <v>255.64499999999998</v>
      </c>
      <c r="Q13" s="94">
        <v>111.2</v>
      </c>
      <c r="R13" s="99">
        <f t="shared" si="13"/>
        <v>4.9999999999997158E-2</v>
      </c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  <c r="AML13"/>
    </row>
    <row r="14" spans="1:1026" ht="20.100000000000001" customHeight="1" x14ac:dyDescent="0.25">
      <c r="B14" s="2"/>
      <c r="C14" s="118">
        <v>0</v>
      </c>
      <c r="D14" s="119">
        <f t="shared" ref="D14" si="14">C14*1.1</f>
        <v>0</v>
      </c>
      <c r="E14" s="89">
        <f t="shared" ref="E14" si="15">C14*1.2</f>
        <v>0</v>
      </c>
      <c r="F14" s="89">
        <f t="shared" ref="F14" si="16">C14*1.3</f>
        <v>0</v>
      </c>
      <c r="G14" s="77">
        <f t="shared" ref="G14" si="17">C14*1.4</f>
        <v>0</v>
      </c>
      <c r="H14" s="29">
        <f t="shared" ref="H14" si="18">C14*1.5</f>
        <v>0</v>
      </c>
      <c r="I14" s="29">
        <f t="shared" ref="I14" si="19">C14*1.6</f>
        <v>0</v>
      </c>
      <c r="J14" s="29">
        <f t="shared" ref="J14" si="20">C14*1.7</f>
        <v>0</v>
      </c>
      <c r="K14" s="29">
        <f t="shared" ref="K14" si="21">C14*1.8</f>
        <v>0</v>
      </c>
      <c r="L14" s="29">
        <f t="shared" ref="L14" si="22">C14*1.9</f>
        <v>0</v>
      </c>
      <c r="M14" s="29">
        <f t="shared" ref="M14" si="23">C14*2</f>
        <v>0</v>
      </c>
      <c r="N14" s="29">
        <f t="shared" ref="N14" si="24">C14*2.1</f>
        <v>0</v>
      </c>
      <c r="O14" s="29">
        <f t="shared" ref="O14" si="25">C14*2.2</f>
        <v>0</v>
      </c>
      <c r="P14" s="29">
        <f t="shared" ref="P14" si="26">C14*2.3</f>
        <v>0</v>
      </c>
      <c r="Q14" s="95"/>
      <c r="R14" s="99">
        <f t="shared" si="13"/>
        <v>0</v>
      </c>
      <c r="S14"/>
    </row>
    <row r="15" spans="1:1026" ht="20.100000000000001" customHeight="1" x14ac:dyDescent="0.25">
      <c r="B15" s="24"/>
      <c r="C15" s="74">
        <v>0</v>
      </c>
      <c r="D15" s="93">
        <f t="shared" si="0"/>
        <v>0</v>
      </c>
      <c r="E15" s="93">
        <f t="shared" si="1"/>
        <v>0</v>
      </c>
      <c r="F15" s="93">
        <f t="shared" si="2"/>
        <v>0</v>
      </c>
      <c r="G15" s="79">
        <f t="shared" si="3"/>
        <v>0</v>
      </c>
      <c r="H15" s="24">
        <f t="shared" si="4"/>
        <v>0</v>
      </c>
      <c r="I15" s="24">
        <f t="shared" si="5"/>
        <v>0</v>
      </c>
      <c r="J15" s="24">
        <f t="shared" si="6"/>
        <v>0</v>
      </c>
      <c r="K15" s="24">
        <f t="shared" si="7"/>
        <v>0</v>
      </c>
      <c r="L15" s="24">
        <f t="shared" si="8"/>
        <v>0</v>
      </c>
      <c r="M15" s="24">
        <f t="shared" si="9"/>
        <v>0</v>
      </c>
      <c r="N15" s="24">
        <f t="shared" si="10"/>
        <v>0</v>
      </c>
      <c r="O15" s="24">
        <f t="shared" si="11"/>
        <v>0</v>
      </c>
      <c r="P15" s="24">
        <f t="shared" si="12"/>
        <v>0</v>
      </c>
      <c r="Q15" s="94"/>
      <c r="R15" s="99">
        <f t="shared" si="13"/>
        <v>0</v>
      </c>
      <c r="S15"/>
    </row>
    <row r="16" spans="1:1026" ht="20.100000000000001" customHeight="1" x14ac:dyDescent="0.25">
      <c r="B16" s="2"/>
      <c r="C16" s="118">
        <v>0</v>
      </c>
      <c r="D16" s="119">
        <f t="shared" si="0"/>
        <v>0</v>
      </c>
      <c r="E16" s="89">
        <f t="shared" si="1"/>
        <v>0</v>
      </c>
      <c r="F16" s="89">
        <f t="shared" si="2"/>
        <v>0</v>
      </c>
      <c r="G16" s="77">
        <f t="shared" si="3"/>
        <v>0</v>
      </c>
      <c r="H16" s="29">
        <f t="shared" si="4"/>
        <v>0</v>
      </c>
      <c r="I16" s="29">
        <f t="shared" si="5"/>
        <v>0</v>
      </c>
      <c r="J16" s="29">
        <f t="shared" si="6"/>
        <v>0</v>
      </c>
      <c r="K16" s="29">
        <f t="shared" si="7"/>
        <v>0</v>
      </c>
      <c r="L16" s="29">
        <f t="shared" si="8"/>
        <v>0</v>
      </c>
      <c r="M16" s="29">
        <f t="shared" si="9"/>
        <v>0</v>
      </c>
      <c r="N16" s="29">
        <f t="shared" si="10"/>
        <v>0</v>
      </c>
      <c r="O16" s="29">
        <f t="shared" si="11"/>
        <v>0</v>
      </c>
      <c r="P16" s="29">
        <f t="shared" si="12"/>
        <v>0</v>
      </c>
      <c r="Q16" s="95"/>
      <c r="R16" s="99">
        <f t="shared" si="13"/>
        <v>0</v>
      </c>
      <c r="S16"/>
    </row>
    <row r="17" spans="2:19" ht="20.100000000000001" customHeight="1" x14ac:dyDescent="0.25">
      <c r="B17" s="24"/>
      <c r="C17" s="74">
        <v>0</v>
      </c>
      <c r="D17" s="93">
        <f t="shared" si="0"/>
        <v>0</v>
      </c>
      <c r="E17" s="93">
        <f t="shared" si="1"/>
        <v>0</v>
      </c>
      <c r="F17" s="93">
        <f t="shared" si="2"/>
        <v>0</v>
      </c>
      <c r="G17" s="79">
        <f t="shared" si="3"/>
        <v>0</v>
      </c>
      <c r="H17" s="24">
        <f t="shared" si="4"/>
        <v>0</v>
      </c>
      <c r="I17" s="24">
        <f t="shared" si="5"/>
        <v>0</v>
      </c>
      <c r="J17" s="24">
        <f t="shared" si="6"/>
        <v>0</v>
      </c>
      <c r="K17" s="24">
        <f t="shared" si="7"/>
        <v>0</v>
      </c>
      <c r="L17" s="24">
        <f t="shared" si="8"/>
        <v>0</v>
      </c>
      <c r="M17" s="24">
        <f t="shared" si="9"/>
        <v>0</v>
      </c>
      <c r="N17" s="24">
        <f t="shared" si="10"/>
        <v>0</v>
      </c>
      <c r="O17" s="24">
        <f t="shared" si="11"/>
        <v>0</v>
      </c>
      <c r="P17" s="24">
        <f t="shared" si="12"/>
        <v>0</v>
      </c>
      <c r="Q17" s="94"/>
      <c r="R17" s="99">
        <f t="shared" si="13"/>
        <v>0</v>
      </c>
      <c r="S17"/>
    </row>
    <row r="18" spans="2:19" ht="15" x14ac:dyDescent="0.25">
      <c r="B18" s="10"/>
      <c r="C18" s="11"/>
      <c r="D18" s="11"/>
      <c r="E18" s="3"/>
      <c r="F18" s="12"/>
      <c r="G18" s="13"/>
      <c r="H18" s="13"/>
      <c r="I18" s="13"/>
      <c r="J18" s="13"/>
      <c r="K18" s="13"/>
      <c r="L18" s="13"/>
      <c r="M18" s="13"/>
      <c r="N18" s="13"/>
      <c r="O18" s="13"/>
      <c r="P18" s="14"/>
      <c r="Q18" s="14"/>
      <c r="S18" s="14"/>
    </row>
    <row r="19" spans="2:19" ht="15" x14ac:dyDescent="0.25">
      <c r="B19" s="10"/>
      <c r="C19" s="11"/>
      <c r="D19" s="11"/>
      <c r="E19" s="3"/>
      <c r="F19" s="12"/>
      <c r="G19" s="13"/>
      <c r="H19" s="13"/>
      <c r="I19" s="13"/>
      <c r="J19" s="13"/>
      <c r="K19" s="13"/>
      <c r="L19" s="13"/>
      <c r="M19" s="13"/>
      <c r="N19" s="13"/>
      <c r="O19" s="13"/>
      <c r="P19" s="14"/>
      <c r="Q19" s="14"/>
      <c r="S19" s="14"/>
    </row>
    <row r="20" spans="2:19" ht="21" x14ac:dyDescent="0.35">
      <c r="B20" s="122" t="s">
        <v>35</v>
      </c>
      <c r="C20" s="122"/>
      <c r="D20" s="122"/>
      <c r="E20" s="122"/>
      <c r="F20" s="12"/>
      <c r="H20" s="41" t="s">
        <v>43</v>
      </c>
      <c r="I20" s="41"/>
      <c r="J20" s="41"/>
      <c r="K20" s="43"/>
      <c r="L20" s="42">
        <v>1</v>
      </c>
      <c r="M20" s="13"/>
      <c r="N20" s="13"/>
      <c r="O20" s="13"/>
      <c r="P20" s="14"/>
      <c r="Q20" s="14"/>
      <c r="S20" s="14"/>
    </row>
    <row r="21" spans="2:19" ht="15" x14ac:dyDescent="0.25">
      <c r="B21" s="10"/>
      <c r="C21" s="11"/>
      <c r="D21" s="11"/>
      <c r="E21" s="3"/>
      <c r="F21" s="12"/>
      <c r="H21" s="13"/>
      <c r="I21" s="13"/>
      <c r="J21" s="13"/>
      <c r="K21" s="13"/>
      <c r="L21" s="13"/>
      <c r="M21" s="13"/>
      <c r="N21" s="13"/>
      <c r="O21" s="13"/>
      <c r="P21" s="14"/>
      <c r="Q21" s="14"/>
      <c r="S21" s="14"/>
    </row>
    <row r="22" spans="2:19" ht="15" x14ac:dyDescent="0.25">
      <c r="B22" s="52" t="s">
        <v>36</v>
      </c>
      <c r="C22" s="53"/>
      <c r="D22" s="54"/>
      <c r="E22" s="55"/>
      <c r="F22" s="36">
        <v>63.2</v>
      </c>
      <c r="H22" s="45" t="s">
        <v>44</v>
      </c>
      <c r="I22" s="45"/>
      <c r="J22" s="45"/>
      <c r="K22" s="46">
        <f>F22</f>
        <v>63.2</v>
      </c>
      <c r="L22" s="47">
        <f>IF(K20&gt;0,K22/K20,1)</f>
        <v>1</v>
      </c>
      <c r="M22" s="13"/>
      <c r="N22" s="13"/>
      <c r="O22" s="13"/>
      <c r="P22"/>
      <c r="Q22"/>
      <c r="S22"/>
    </row>
    <row r="23" spans="2:19" ht="15" x14ac:dyDescent="0.25">
      <c r="B23" s="56"/>
      <c r="C23" s="53"/>
      <c r="D23" s="54"/>
      <c r="E23" s="55"/>
      <c r="F23" s="60"/>
      <c r="H23" s="48" t="s">
        <v>45</v>
      </c>
      <c r="I23" s="49"/>
      <c r="J23" s="48"/>
      <c r="K23" s="50">
        <f>F24</f>
        <v>44.24</v>
      </c>
      <c r="L23" s="51">
        <f>IF(K20&gt;0,K23/K20,K23/K22)</f>
        <v>0.7</v>
      </c>
      <c r="M23" s="13"/>
      <c r="N23" s="13"/>
      <c r="O23" s="13"/>
      <c r="P23"/>
      <c r="Q23"/>
      <c r="S23"/>
    </row>
    <row r="24" spans="2:19" ht="15" x14ac:dyDescent="0.25">
      <c r="B24" s="57" t="s">
        <v>37</v>
      </c>
      <c r="C24" s="58">
        <f>F22</f>
        <v>63.2</v>
      </c>
      <c r="D24" s="59">
        <v>0.7</v>
      </c>
      <c r="E24" s="54" t="s">
        <v>38</v>
      </c>
      <c r="F24" s="61">
        <f>C24*D24</f>
        <v>44.24</v>
      </c>
      <c r="H24" s="134" t="s">
        <v>46</v>
      </c>
      <c r="I24" s="135"/>
      <c r="J24" s="134"/>
      <c r="K24" s="135">
        <f>F25</f>
        <v>18.96</v>
      </c>
      <c r="L24" s="136">
        <f>IF(K20&gt;0,K24/K20,K24/K22)</f>
        <v>0.3</v>
      </c>
      <c r="M24" s="13"/>
      <c r="N24" s="13"/>
      <c r="O24" s="13"/>
      <c r="P24"/>
      <c r="Q24"/>
      <c r="S24"/>
    </row>
    <row r="25" spans="2:19" ht="15" x14ac:dyDescent="0.25">
      <c r="B25" s="57" t="s">
        <v>39</v>
      </c>
      <c r="C25" s="58">
        <f>F22</f>
        <v>63.2</v>
      </c>
      <c r="D25" s="59">
        <v>0.3</v>
      </c>
      <c r="E25" s="54" t="s">
        <v>38</v>
      </c>
      <c r="F25" s="61">
        <f>C24-F24</f>
        <v>18.96</v>
      </c>
      <c r="H25" s="131" t="s">
        <v>47</v>
      </c>
      <c r="I25" s="132"/>
      <c r="J25" s="131"/>
      <c r="K25" s="132">
        <f>IF(K20&gt;0,K20-K22,K22-K22)</f>
        <v>0</v>
      </c>
      <c r="L25" s="133">
        <f>L20-L22</f>
        <v>0</v>
      </c>
      <c r="M25" s="13"/>
      <c r="N25" s="13"/>
      <c r="O25" s="13"/>
      <c r="P25"/>
      <c r="Q25"/>
      <c r="S25"/>
    </row>
    <row r="26" spans="2:19" ht="15" x14ac:dyDescent="0.25">
      <c r="B26" s="37"/>
      <c r="C26" s="11"/>
      <c r="D26" s="3"/>
      <c r="E26" s="13"/>
      <c r="F26" s="13"/>
      <c r="G26" s="13"/>
      <c r="H26" s="13"/>
      <c r="I26" s="13"/>
      <c r="J26" s="13"/>
      <c r="K26" s="13"/>
      <c r="L26" s="14"/>
      <c r="M26" s="13"/>
      <c r="N26" s="13"/>
      <c r="O26" s="13"/>
      <c r="P26"/>
      <c r="Q26"/>
      <c r="S26"/>
    </row>
    <row r="27" spans="2:19" ht="15" x14ac:dyDescent="0.25">
      <c r="B27" s="37"/>
      <c r="C27" s="11"/>
      <c r="D27" s="3"/>
      <c r="E27" s="13"/>
      <c r="F27" s="13"/>
      <c r="G27" s="13"/>
      <c r="H27" s="13"/>
      <c r="I27" s="13"/>
      <c r="J27" s="13"/>
      <c r="K27" s="13"/>
      <c r="L27" s="14"/>
      <c r="M27" s="13"/>
      <c r="N27" s="13"/>
      <c r="O27" s="13"/>
      <c r="P27"/>
      <c r="Q27"/>
      <c r="S27"/>
    </row>
    <row r="28" spans="2:19" ht="21" x14ac:dyDescent="0.35">
      <c r="B28" s="122" t="s">
        <v>82</v>
      </c>
      <c r="C28" s="122"/>
      <c r="D28" s="122"/>
      <c r="E28" s="122"/>
      <c r="F28" s="13"/>
      <c r="G28" s="13"/>
      <c r="H28" s="13"/>
      <c r="I28" s="13"/>
      <c r="J28" s="13"/>
      <c r="K28" s="13"/>
      <c r="L28" s="14"/>
      <c r="M28" s="13"/>
      <c r="N28" s="13"/>
      <c r="O28" s="13"/>
      <c r="P28"/>
      <c r="Q28"/>
      <c r="S28"/>
    </row>
    <row r="29" spans="2:19" ht="21" x14ac:dyDescent="0.35">
      <c r="B29" s="1"/>
      <c r="C29" s="1"/>
      <c r="D29" s="127" t="s">
        <v>49</v>
      </c>
      <c r="E29" s="1"/>
      <c r="F29" s="13"/>
      <c r="G29" s="13"/>
      <c r="H29" s="13"/>
      <c r="I29" s="13"/>
      <c r="J29" s="13"/>
      <c r="K29" s="13"/>
      <c r="L29" s="14"/>
      <c r="M29" s="13"/>
      <c r="N29" s="13"/>
      <c r="O29" s="13"/>
      <c r="P29"/>
      <c r="Q29"/>
      <c r="S29"/>
    </row>
    <row r="30" spans="2:19" ht="15" x14ac:dyDescent="0.25">
      <c r="B30" s="37"/>
      <c r="C30" s="11"/>
      <c r="D30" s="127"/>
      <c r="E30" s="13"/>
      <c r="F30" s="13"/>
      <c r="G30" s="13"/>
      <c r="H30" s="13"/>
      <c r="I30" s="13"/>
      <c r="J30" s="13"/>
      <c r="K30" s="13"/>
      <c r="L30" s="14"/>
      <c r="M30" s="13"/>
      <c r="N30" s="13"/>
      <c r="O30" s="13"/>
      <c r="P30"/>
      <c r="Q30"/>
      <c r="S30"/>
    </row>
    <row r="31" spans="2:19" ht="15" x14ac:dyDescent="0.25">
      <c r="B31" s="38" t="s">
        <v>40</v>
      </c>
      <c r="C31" s="39">
        <f>F22*1.1</f>
        <v>69.52000000000001</v>
      </c>
      <c r="D31" s="40">
        <f>SUM(C31-F22)</f>
        <v>6.3200000000000074</v>
      </c>
      <c r="E31" s="44"/>
      <c r="F31" s="126"/>
      <c r="G31" s="126"/>
      <c r="H31" s="126"/>
      <c r="J31" s="9"/>
      <c r="K31" s="9"/>
      <c r="L31"/>
      <c r="M31"/>
      <c r="N31"/>
      <c r="O31"/>
      <c r="P31"/>
      <c r="Q31"/>
      <c r="S31"/>
    </row>
    <row r="32" spans="2:19" ht="15" x14ac:dyDescent="0.25">
      <c r="B32" s="38" t="s">
        <v>41</v>
      </c>
      <c r="C32" s="39">
        <f>F22*1.15</f>
        <v>72.679999999999993</v>
      </c>
      <c r="D32" s="40">
        <f>SUM(C32-F22)</f>
        <v>9.4799999999999898</v>
      </c>
      <c r="E32" s="44"/>
      <c r="F32" s="126"/>
      <c r="G32" s="126"/>
      <c r="H32" s="126"/>
      <c r="J32" s="9"/>
      <c r="K32" s="9"/>
      <c r="L32"/>
      <c r="M32"/>
      <c r="N32"/>
      <c r="O32"/>
      <c r="P32"/>
      <c r="Q32"/>
      <c r="S32"/>
    </row>
    <row r="33" spans="2:19" ht="15" x14ac:dyDescent="0.25">
      <c r="B33" s="38" t="s">
        <v>42</v>
      </c>
      <c r="C33" s="39">
        <f>F22*1.2</f>
        <v>75.84</v>
      </c>
      <c r="D33" s="40">
        <f>SUM(C33-F22)</f>
        <v>12.64</v>
      </c>
      <c r="E33" s="44"/>
      <c r="F33" s="126"/>
      <c r="G33" s="126"/>
      <c r="H33" s="126"/>
      <c r="J33" s="9"/>
      <c r="K33" s="9"/>
      <c r="L33"/>
      <c r="M33"/>
      <c r="N33"/>
      <c r="O33"/>
      <c r="P33"/>
      <c r="Q33"/>
      <c r="S33"/>
    </row>
    <row r="34" spans="2:19" ht="15" x14ac:dyDescent="0.25">
      <c r="B34" s="38" t="s">
        <v>74</v>
      </c>
      <c r="C34" s="39">
        <f>F22*1.25</f>
        <v>79</v>
      </c>
      <c r="D34" s="40">
        <f>SUM(C34-F22)</f>
        <v>15.799999999999997</v>
      </c>
      <c r="E34" s="13"/>
      <c r="F34" s="13"/>
      <c r="G34" s="13"/>
      <c r="H34" s="13"/>
      <c r="I34" s="13"/>
      <c r="J34" s="13"/>
      <c r="K34" s="13"/>
      <c r="L34" s="13"/>
      <c r="M34" s="13"/>
      <c r="N34" s="14"/>
      <c r="O34" s="13"/>
      <c r="P34"/>
      <c r="Q34" s="14"/>
      <c r="R34" s="13"/>
      <c r="S34"/>
    </row>
    <row r="35" spans="2:19" ht="15" x14ac:dyDescent="0.25">
      <c r="B35" s="38" t="s">
        <v>75</v>
      </c>
      <c r="C35" s="39">
        <f>F22*1.3</f>
        <v>82.160000000000011</v>
      </c>
      <c r="D35" s="40">
        <f>SUM(C35-F22)</f>
        <v>18.960000000000008</v>
      </c>
      <c r="E35" s="3"/>
      <c r="F35" s="12"/>
      <c r="G35" s="13"/>
      <c r="H35" s="13"/>
      <c r="I35" s="13"/>
      <c r="J35" s="13"/>
      <c r="K35" s="13"/>
      <c r="L35" s="13"/>
      <c r="M35" s="13"/>
      <c r="N35" s="13"/>
      <c r="O35" s="13"/>
      <c r="P35" s="14"/>
      <c r="Q35" s="13"/>
      <c r="R35" s="13"/>
      <c r="S35" s="14"/>
    </row>
    <row r="36" spans="2:19" ht="15" x14ac:dyDescent="0.25">
      <c r="B36" s="38" t="s">
        <v>76</v>
      </c>
      <c r="C36" s="39">
        <f>F22*1.35</f>
        <v>85.320000000000007</v>
      </c>
      <c r="D36" s="40">
        <f>SUM(C36-F22)</f>
        <v>22.120000000000005</v>
      </c>
      <c r="Q36" s="8"/>
      <c r="R36" s="8"/>
    </row>
    <row r="37" spans="2:19" ht="15" x14ac:dyDescent="0.25">
      <c r="B37" s="38" t="s">
        <v>77</v>
      </c>
      <c r="C37" s="39">
        <f>F22*1.4</f>
        <v>88.48</v>
      </c>
      <c r="D37" s="40">
        <f>SUM(C37-F22)</f>
        <v>25.28</v>
      </c>
      <c r="Q37" s="8"/>
      <c r="R37" s="8"/>
    </row>
    <row r="38" spans="2:19" ht="15" x14ac:dyDescent="0.25"/>
    <row r="39" spans="2:19" ht="15" hidden="1" x14ac:dyDescent="0.25"/>
    <row r="40" spans="2:19" ht="15" hidden="1" x14ac:dyDescent="0.25"/>
    <row r="41" spans="2:19" ht="15" hidden="1" x14ac:dyDescent="0.25"/>
    <row r="42" spans="2:19" ht="15" hidden="1" x14ac:dyDescent="0.25"/>
    <row r="43" spans="2:19" ht="15" hidden="1" x14ac:dyDescent="0.25"/>
    <row r="44" spans="2:19" ht="15" hidden="1" x14ac:dyDescent="0.25"/>
    <row r="45" spans="2:19" ht="15" hidden="1" x14ac:dyDescent="0.25"/>
    <row r="46" spans="2:19" ht="15" hidden="1" x14ac:dyDescent="0.25"/>
    <row r="47" spans="2:19" ht="15" hidden="1" x14ac:dyDescent="0.25"/>
    <row r="48" spans="2:19" ht="15" hidden="1" x14ac:dyDescent="0.25"/>
    <row r="49" ht="15" hidden="1" x14ac:dyDescent="0.25"/>
    <row r="50" ht="15" hidden="1" x14ac:dyDescent="0.25"/>
    <row r="51" ht="15" hidden="1" x14ac:dyDescent="0.25"/>
    <row r="52" ht="15" hidden="1" x14ac:dyDescent="0.25"/>
    <row r="53" ht="15" hidden="1" x14ac:dyDescent="0.25"/>
    <row r="54" ht="15" hidden="1" x14ac:dyDescent="0.25"/>
    <row r="55" ht="15" hidden="1" x14ac:dyDescent="0.25"/>
    <row r="56" ht="15" hidden="1" x14ac:dyDescent="0.25"/>
    <row r="57" ht="15" hidden="1" x14ac:dyDescent="0.25"/>
    <row r="58" ht="15" hidden="1" x14ac:dyDescent="0.25"/>
    <row r="59" ht="15" hidden="1" x14ac:dyDescent="0.25"/>
    <row r="60" ht="15" hidden="1" x14ac:dyDescent="0.25"/>
    <row r="61" ht="15" hidden="1" x14ac:dyDescent="0.25"/>
    <row r="62" ht="15" hidden="1" x14ac:dyDescent="0.25"/>
    <row r="63" ht="15" hidden="1" x14ac:dyDescent="0.25"/>
    <row r="6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customHeight="1" x14ac:dyDescent="0.25"/>
    <row r="78" ht="15" hidden="1" customHeight="1" x14ac:dyDescent="0.25"/>
  </sheetData>
  <mergeCells count="8">
    <mergeCell ref="F32:H32"/>
    <mergeCell ref="F33:H33"/>
    <mergeCell ref="B6:P6"/>
    <mergeCell ref="F2:Q2"/>
    <mergeCell ref="B20:E20"/>
    <mergeCell ref="B28:E28"/>
    <mergeCell ref="D29:D30"/>
    <mergeCell ref="F31:H31"/>
  </mergeCells>
  <printOptions horizontalCentered="1"/>
  <pageMargins left="0.27569444444444402" right="0.27569444444444402" top="0.35416666666666702" bottom="0.35416666666666702" header="0.51180555555555496" footer="0.51180555555555496"/>
  <pageSetup paperSize="9" firstPageNumber="0" orientation="landscape" horizontalDpi="300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21655-D39B-4324-8901-2178C162188C}">
  <dimension ref="A1:AMK92"/>
  <sheetViews>
    <sheetView showGridLines="0" showRowColHeaders="0" tabSelected="1" zoomScaleNormal="100" workbookViewId="0">
      <selection activeCell="K24" sqref="K24"/>
    </sheetView>
  </sheetViews>
  <sheetFormatPr baseColWidth="10" defaultColWidth="0" defaultRowHeight="15" customHeight="1" zeroHeight="1" x14ac:dyDescent="0.25"/>
  <cols>
    <col min="1" max="1" width="11.42578125" customWidth="1"/>
    <col min="2" max="2" width="41.28515625" style="4" customWidth="1"/>
    <col min="3" max="4" width="12.7109375" style="5" customWidth="1"/>
    <col min="5" max="5" width="12.7109375" style="6" customWidth="1"/>
    <col min="6" max="6" width="12.7109375" style="7" customWidth="1"/>
    <col min="7" max="15" width="12.7109375" style="8" customWidth="1"/>
    <col min="16" max="16" width="12.7109375" style="9" customWidth="1"/>
    <col min="17" max="17" width="10.7109375" style="9" customWidth="1"/>
    <col min="18" max="1023" width="11.42578125" hidden="1" customWidth="1"/>
    <col min="1024" max="1025" width="11.5703125" hidden="1" customWidth="1"/>
    <col min="1026" max="16384" width="11.42578125" hidden="1"/>
  </cols>
  <sheetData>
    <row r="1" spans="1:1024" x14ac:dyDescent="0.25">
      <c r="B1" s="10"/>
      <c r="C1" s="11"/>
      <c r="D1" s="11"/>
      <c r="E1" s="3"/>
      <c r="F1" s="12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</row>
    <row r="2" spans="1:1024" s="20" customFormat="1" ht="21" customHeight="1" x14ac:dyDescent="0.3">
      <c r="B2" s="15" t="s">
        <v>0</v>
      </c>
      <c r="C2" s="16"/>
      <c r="D2" s="16"/>
      <c r="E2" s="17"/>
      <c r="F2" s="18"/>
      <c r="G2" s="125" t="s">
        <v>1</v>
      </c>
      <c r="H2" s="125"/>
      <c r="I2" s="125"/>
      <c r="J2" s="125"/>
      <c r="K2" s="125"/>
      <c r="L2" s="125"/>
      <c r="M2" s="125"/>
      <c r="N2" s="125"/>
      <c r="O2" s="125"/>
      <c r="P2" s="19"/>
      <c r="Q2" s="19"/>
      <c r="AMJ2"/>
    </row>
    <row r="3" spans="1:1024" x14ac:dyDescent="0.25">
      <c r="B3" s="10"/>
      <c r="D3" s="120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</row>
    <row r="4" spans="1:1024" x14ac:dyDescent="0.25">
      <c r="B4" s="10"/>
      <c r="C4" s="11"/>
      <c r="D4" s="120"/>
      <c r="E4" s="3"/>
      <c r="F4" s="12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</row>
    <row r="5" spans="1:1024" ht="39.75" customHeight="1" x14ac:dyDescent="0.25">
      <c r="B5" s="2"/>
      <c r="C5" s="21" t="s">
        <v>85</v>
      </c>
      <c r="D5" s="22" t="s">
        <v>2</v>
      </c>
      <c r="E5" s="22" t="s">
        <v>3</v>
      </c>
      <c r="F5" s="22" t="s">
        <v>4</v>
      </c>
      <c r="G5" s="23" t="s">
        <v>5</v>
      </c>
      <c r="H5" s="23" t="s">
        <v>6</v>
      </c>
      <c r="I5" s="23" t="s">
        <v>7</v>
      </c>
      <c r="J5" s="23" t="s">
        <v>8</v>
      </c>
      <c r="K5" s="23" t="s">
        <v>9</v>
      </c>
      <c r="L5" s="23" t="s">
        <v>10</v>
      </c>
      <c r="M5" s="23" t="s">
        <v>11</v>
      </c>
      <c r="N5" s="23" t="s">
        <v>12</v>
      </c>
      <c r="O5" s="23" t="s">
        <v>13</v>
      </c>
      <c r="P5" s="23" t="s">
        <v>14</v>
      </c>
      <c r="Q5"/>
    </row>
    <row r="6" spans="1:1024" ht="7.5" customHeight="1" x14ac:dyDescent="0.25">
      <c r="B6" s="128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30"/>
      <c r="Q6"/>
    </row>
    <row r="7" spans="1:1024" s="26" customFormat="1" ht="20.100000000000001" customHeight="1" x14ac:dyDescent="0.25">
      <c r="A7"/>
      <c r="B7" s="62" t="s">
        <v>63</v>
      </c>
      <c r="C7" s="62">
        <v>3.21</v>
      </c>
      <c r="D7" s="64">
        <f t="shared" ref="D7:D21" si="0">C7*1.1</f>
        <v>3.5310000000000001</v>
      </c>
      <c r="E7" s="65">
        <f t="shared" ref="E7:E21" si="1">C7*1.2</f>
        <v>3.8519999999999999</v>
      </c>
      <c r="F7" s="65">
        <f t="shared" ref="F7:F21" si="2">C7*1.3</f>
        <v>4.173</v>
      </c>
      <c r="G7" s="66">
        <f t="shared" ref="G7:G21" si="3">C7*1.4</f>
        <v>4.4939999999999998</v>
      </c>
      <c r="H7" s="66">
        <f t="shared" ref="H7:H21" si="4">C7*1.5</f>
        <v>4.8149999999999995</v>
      </c>
      <c r="I7" s="66">
        <f t="shared" ref="I7:I21" si="5">C7*1.6</f>
        <v>5.1360000000000001</v>
      </c>
      <c r="J7" s="66">
        <f t="shared" ref="J7:J21" si="6">C7*1.7</f>
        <v>5.4569999999999999</v>
      </c>
      <c r="K7" s="66">
        <f t="shared" ref="K7:K21" si="7">C7*1.8</f>
        <v>5.7780000000000005</v>
      </c>
      <c r="L7" s="66">
        <f t="shared" ref="L7:L21" si="8">C7*1.9</f>
        <v>6.0989999999999993</v>
      </c>
      <c r="M7" s="66">
        <f t="shared" ref="M7:M21" si="9">C7*2</f>
        <v>6.42</v>
      </c>
      <c r="N7" s="66">
        <f t="shared" ref="N7:N21" si="10">C7*2.1</f>
        <v>6.7410000000000005</v>
      </c>
      <c r="O7" s="66">
        <f t="shared" ref="O7:O21" si="11">C7*2.2</f>
        <v>7.0620000000000003</v>
      </c>
      <c r="P7" s="66">
        <f t="shared" ref="P7:P21" si="12">C7*2.3</f>
        <v>7.3829999999999991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0.100000000000001" customHeight="1" x14ac:dyDescent="0.25">
      <c r="B8" s="63" t="s">
        <v>64</v>
      </c>
      <c r="C8" s="63">
        <v>51.97</v>
      </c>
      <c r="D8" s="67">
        <f t="shared" si="0"/>
        <v>57.167000000000002</v>
      </c>
      <c r="E8" s="68">
        <f t="shared" si="1"/>
        <v>62.363999999999997</v>
      </c>
      <c r="F8" s="68">
        <f t="shared" si="2"/>
        <v>67.561000000000007</v>
      </c>
      <c r="G8" s="69">
        <f t="shared" si="3"/>
        <v>72.757999999999996</v>
      </c>
      <c r="H8" s="69">
        <f t="shared" si="4"/>
        <v>77.954999999999998</v>
      </c>
      <c r="I8" s="69">
        <f t="shared" si="5"/>
        <v>83.152000000000001</v>
      </c>
      <c r="J8" s="69">
        <f t="shared" si="6"/>
        <v>88.34899999999999</v>
      </c>
      <c r="K8" s="69">
        <f t="shared" si="7"/>
        <v>93.546000000000006</v>
      </c>
      <c r="L8" s="69">
        <f t="shared" si="8"/>
        <v>98.742999999999995</v>
      </c>
      <c r="M8" s="69">
        <f t="shared" si="9"/>
        <v>103.94</v>
      </c>
      <c r="N8" s="69">
        <f t="shared" si="10"/>
        <v>109.137</v>
      </c>
      <c r="O8" s="69">
        <f t="shared" si="11"/>
        <v>114.334</v>
      </c>
      <c r="P8" s="69">
        <f t="shared" si="12"/>
        <v>119.53099999999999</v>
      </c>
      <c r="Q8"/>
    </row>
    <row r="9" spans="1:1024" s="26" customFormat="1" ht="20.100000000000001" customHeight="1" x14ac:dyDescent="0.25">
      <c r="A9"/>
      <c r="B9" s="62" t="s">
        <v>65</v>
      </c>
      <c r="C9" s="62">
        <v>50.43</v>
      </c>
      <c r="D9" s="64">
        <f t="shared" si="0"/>
        <v>55.473000000000006</v>
      </c>
      <c r="E9" s="65">
        <f t="shared" si="1"/>
        <v>60.515999999999998</v>
      </c>
      <c r="F9" s="65">
        <f t="shared" si="2"/>
        <v>65.558999999999997</v>
      </c>
      <c r="G9" s="66">
        <f t="shared" si="3"/>
        <v>70.60199999999999</v>
      </c>
      <c r="H9" s="66">
        <f t="shared" si="4"/>
        <v>75.644999999999996</v>
      </c>
      <c r="I9" s="66">
        <f t="shared" si="5"/>
        <v>80.688000000000002</v>
      </c>
      <c r="J9" s="66">
        <f t="shared" si="6"/>
        <v>85.730999999999995</v>
      </c>
      <c r="K9" s="66">
        <f t="shared" si="7"/>
        <v>90.774000000000001</v>
      </c>
      <c r="L9" s="66">
        <f t="shared" si="8"/>
        <v>95.816999999999993</v>
      </c>
      <c r="M9" s="66">
        <f t="shared" si="9"/>
        <v>100.86</v>
      </c>
      <c r="N9" s="66">
        <f t="shared" si="10"/>
        <v>105.90300000000001</v>
      </c>
      <c r="O9" s="66">
        <f t="shared" si="11"/>
        <v>110.94600000000001</v>
      </c>
      <c r="P9" s="66">
        <f t="shared" si="12"/>
        <v>115.98899999999999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0.100000000000001" customHeight="1" x14ac:dyDescent="0.25">
      <c r="B10" s="63" t="s">
        <v>66</v>
      </c>
      <c r="C10" s="63">
        <v>46.19</v>
      </c>
      <c r="D10" s="67">
        <f t="shared" si="0"/>
        <v>50.809000000000005</v>
      </c>
      <c r="E10" s="68">
        <f t="shared" si="1"/>
        <v>55.427999999999997</v>
      </c>
      <c r="F10" s="68">
        <f t="shared" si="2"/>
        <v>60.046999999999997</v>
      </c>
      <c r="G10" s="69">
        <f t="shared" si="3"/>
        <v>64.665999999999997</v>
      </c>
      <c r="H10" s="69">
        <f t="shared" si="4"/>
        <v>69.284999999999997</v>
      </c>
      <c r="I10" s="69">
        <f t="shared" si="5"/>
        <v>73.903999999999996</v>
      </c>
      <c r="J10" s="69">
        <f t="shared" si="6"/>
        <v>78.522999999999996</v>
      </c>
      <c r="K10" s="69">
        <f t="shared" si="7"/>
        <v>83.141999999999996</v>
      </c>
      <c r="L10" s="69">
        <f t="shared" si="8"/>
        <v>87.760999999999996</v>
      </c>
      <c r="M10" s="69">
        <f t="shared" si="9"/>
        <v>92.38</v>
      </c>
      <c r="N10" s="69">
        <f t="shared" si="10"/>
        <v>96.998999999999995</v>
      </c>
      <c r="O10" s="69">
        <f t="shared" si="11"/>
        <v>101.61800000000001</v>
      </c>
      <c r="P10" s="69">
        <f t="shared" si="12"/>
        <v>106.23699999999998</v>
      </c>
      <c r="Q10"/>
    </row>
    <row r="11" spans="1:1024" s="26" customFormat="1" ht="20.100000000000001" customHeight="1" x14ac:dyDescent="0.25">
      <c r="A11"/>
      <c r="B11" s="62" t="s">
        <v>67</v>
      </c>
      <c r="C11" s="62">
        <v>92.13</v>
      </c>
      <c r="D11" s="64">
        <f t="shared" si="0"/>
        <v>101.343</v>
      </c>
      <c r="E11" s="65">
        <f t="shared" si="1"/>
        <v>110.556</v>
      </c>
      <c r="F11" s="65">
        <f t="shared" si="2"/>
        <v>119.76899999999999</v>
      </c>
      <c r="G11" s="66">
        <f t="shared" si="3"/>
        <v>128.982</v>
      </c>
      <c r="H11" s="66">
        <f t="shared" si="4"/>
        <v>138.19499999999999</v>
      </c>
      <c r="I11" s="66">
        <f t="shared" si="5"/>
        <v>147.40799999999999</v>
      </c>
      <c r="J11" s="66">
        <f t="shared" si="6"/>
        <v>156.62099999999998</v>
      </c>
      <c r="K11" s="66">
        <f t="shared" si="7"/>
        <v>165.834</v>
      </c>
      <c r="L11" s="66">
        <f t="shared" si="8"/>
        <v>175.047</v>
      </c>
      <c r="M11" s="66">
        <f t="shared" si="9"/>
        <v>184.26</v>
      </c>
      <c r="N11" s="66">
        <f t="shared" si="10"/>
        <v>193.47299999999998</v>
      </c>
      <c r="O11" s="66">
        <f t="shared" si="11"/>
        <v>202.68600000000001</v>
      </c>
      <c r="P11" s="66">
        <f t="shared" si="12"/>
        <v>211.89899999999997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20.100000000000001" customHeight="1" x14ac:dyDescent="0.25">
      <c r="B12" s="63" t="s">
        <v>73</v>
      </c>
      <c r="C12" s="63">
        <v>16.100000000000001</v>
      </c>
      <c r="D12" s="67">
        <f t="shared" si="0"/>
        <v>17.710000000000004</v>
      </c>
      <c r="E12" s="68">
        <f t="shared" si="1"/>
        <v>19.32</v>
      </c>
      <c r="F12" s="68">
        <f t="shared" si="2"/>
        <v>20.930000000000003</v>
      </c>
      <c r="G12" s="69">
        <f t="shared" si="3"/>
        <v>22.54</v>
      </c>
      <c r="H12" s="69">
        <f t="shared" si="4"/>
        <v>24.150000000000002</v>
      </c>
      <c r="I12" s="69">
        <f t="shared" si="5"/>
        <v>25.760000000000005</v>
      </c>
      <c r="J12" s="69">
        <f t="shared" si="6"/>
        <v>27.37</v>
      </c>
      <c r="K12" s="69">
        <f t="shared" si="7"/>
        <v>28.980000000000004</v>
      </c>
      <c r="L12" s="69">
        <f t="shared" si="8"/>
        <v>30.59</v>
      </c>
      <c r="M12" s="69">
        <f t="shared" si="9"/>
        <v>32.200000000000003</v>
      </c>
      <c r="N12" s="69">
        <f t="shared" si="10"/>
        <v>33.81</v>
      </c>
      <c r="O12" s="69">
        <f t="shared" si="11"/>
        <v>35.420000000000009</v>
      </c>
      <c r="P12" s="69">
        <f t="shared" si="12"/>
        <v>37.03</v>
      </c>
      <c r="Q12"/>
    </row>
    <row r="13" spans="1:1024" s="26" customFormat="1" ht="20.100000000000001" customHeight="1" x14ac:dyDescent="0.25">
      <c r="A13"/>
      <c r="B13" s="62" t="s">
        <v>68</v>
      </c>
      <c r="C13" s="62">
        <v>88.44</v>
      </c>
      <c r="D13" s="64">
        <f t="shared" si="0"/>
        <v>97.284000000000006</v>
      </c>
      <c r="E13" s="65">
        <f t="shared" si="1"/>
        <v>106.128</v>
      </c>
      <c r="F13" s="65">
        <f t="shared" si="2"/>
        <v>114.97199999999999</v>
      </c>
      <c r="G13" s="66">
        <f t="shared" si="3"/>
        <v>123.81599999999999</v>
      </c>
      <c r="H13" s="66">
        <f t="shared" si="4"/>
        <v>132.66</v>
      </c>
      <c r="I13" s="66">
        <f t="shared" si="5"/>
        <v>141.50399999999999</v>
      </c>
      <c r="J13" s="66">
        <f t="shared" si="6"/>
        <v>150.34799999999998</v>
      </c>
      <c r="K13" s="66">
        <f t="shared" si="7"/>
        <v>159.19200000000001</v>
      </c>
      <c r="L13" s="66">
        <f t="shared" si="8"/>
        <v>168.036</v>
      </c>
      <c r="M13" s="66">
        <f t="shared" si="9"/>
        <v>176.88</v>
      </c>
      <c r="N13" s="66">
        <f t="shared" si="10"/>
        <v>185.72399999999999</v>
      </c>
      <c r="O13" s="66">
        <f t="shared" si="11"/>
        <v>194.56800000000001</v>
      </c>
      <c r="P13" s="66">
        <f t="shared" si="12"/>
        <v>203.41199999999998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0.100000000000001" customHeight="1" x14ac:dyDescent="0.25">
      <c r="B14" s="63" t="s">
        <v>69</v>
      </c>
      <c r="C14" s="63">
        <v>50.44</v>
      </c>
      <c r="D14" s="67">
        <f t="shared" si="0"/>
        <v>55.484000000000002</v>
      </c>
      <c r="E14" s="68">
        <f t="shared" si="1"/>
        <v>60.527999999999992</v>
      </c>
      <c r="F14" s="68">
        <f t="shared" si="2"/>
        <v>65.572000000000003</v>
      </c>
      <c r="G14" s="69">
        <f t="shared" si="3"/>
        <v>70.615999999999985</v>
      </c>
      <c r="H14" s="69">
        <f t="shared" si="4"/>
        <v>75.66</v>
      </c>
      <c r="I14" s="69">
        <f t="shared" si="5"/>
        <v>80.704000000000008</v>
      </c>
      <c r="J14" s="69">
        <f t="shared" si="6"/>
        <v>85.74799999999999</v>
      </c>
      <c r="K14" s="69">
        <f t="shared" si="7"/>
        <v>90.792000000000002</v>
      </c>
      <c r="L14" s="69">
        <f t="shared" si="8"/>
        <v>95.835999999999984</v>
      </c>
      <c r="M14" s="69">
        <f t="shared" si="9"/>
        <v>100.88</v>
      </c>
      <c r="N14" s="69">
        <f t="shared" si="10"/>
        <v>105.92400000000001</v>
      </c>
      <c r="O14" s="69">
        <f t="shared" si="11"/>
        <v>110.968</v>
      </c>
      <c r="P14" s="69">
        <f t="shared" si="12"/>
        <v>116.01199999999999</v>
      </c>
      <c r="Q14"/>
    </row>
    <row r="15" spans="1:1024" s="34" customFormat="1" ht="20.100000000000001" customHeight="1" x14ac:dyDescent="0.25">
      <c r="A15"/>
      <c r="B15" s="62" t="s">
        <v>70</v>
      </c>
      <c r="C15" s="62">
        <v>46.93</v>
      </c>
      <c r="D15" s="64">
        <f t="shared" si="0"/>
        <v>51.623000000000005</v>
      </c>
      <c r="E15" s="65">
        <f t="shared" si="1"/>
        <v>56.315999999999995</v>
      </c>
      <c r="F15" s="65">
        <f t="shared" si="2"/>
        <v>61.009</v>
      </c>
      <c r="G15" s="66">
        <f t="shared" si="3"/>
        <v>65.701999999999998</v>
      </c>
      <c r="H15" s="66">
        <f t="shared" si="4"/>
        <v>70.394999999999996</v>
      </c>
      <c r="I15" s="66">
        <f t="shared" si="5"/>
        <v>75.088000000000008</v>
      </c>
      <c r="J15" s="66">
        <f t="shared" si="6"/>
        <v>79.780999999999992</v>
      </c>
      <c r="K15" s="66">
        <f t="shared" si="7"/>
        <v>84.474000000000004</v>
      </c>
      <c r="L15" s="66">
        <f t="shared" si="8"/>
        <v>89.167000000000002</v>
      </c>
      <c r="M15" s="66">
        <f t="shared" si="9"/>
        <v>93.86</v>
      </c>
      <c r="N15" s="66">
        <f t="shared" si="10"/>
        <v>98.552999999999997</v>
      </c>
      <c r="O15" s="66">
        <f t="shared" si="11"/>
        <v>103.24600000000001</v>
      </c>
      <c r="P15" s="66">
        <f t="shared" si="12"/>
        <v>107.93899999999999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20.100000000000001" customHeight="1" x14ac:dyDescent="0.25">
      <c r="B16" s="63" t="s">
        <v>71</v>
      </c>
      <c r="C16" s="63">
        <v>32.700000000000003</v>
      </c>
      <c r="D16" s="67">
        <f t="shared" si="0"/>
        <v>35.970000000000006</v>
      </c>
      <c r="E16" s="68">
        <f t="shared" si="1"/>
        <v>39.24</v>
      </c>
      <c r="F16" s="68">
        <f t="shared" si="2"/>
        <v>42.510000000000005</v>
      </c>
      <c r="G16" s="69">
        <f t="shared" si="3"/>
        <v>45.78</v>
      </c>
      <c r="H16" s="69">
        <f t="shared" si="4"/>
        <v>49.050000000000004</v>
      </c>
      <c r="I16" s="69">
        <f t="shared" si="5"/>
        <v>52.320000000000007</v>
      </c>
      <c r="J16" s="69">
        <f t="shared" si="6"/>
        <v>55.59</v>
      </c>
      <c r="K16" s="69">
        <f t="shared" si="7"/>
        <v>58.860000000000007</v>
      </c>
      <c r="L16" s="69">
        <f t="shared" si="8"/>
        <v>62.13</v>
      </c>
      <c r="M16" s="69">
        <f t="shared" si="9"/>
        <v>65.400000000000006</v>
      </c>
      <c r="N16" s="69">
        <f t="shared" si="10"/>
        <v>68.670000000000016</v>
      </c>
      <c r="O16" s="69">
        <f t="shared" si="11"/>
        <v>71.940000000000012</v>
      </c>
      <c r="P16" s="69">
        <f t="shared" si="12"/>
        <v>75.209999999999994</v>
      </c>
      <c r="Q16"/>
    </row>
    <row r="17" spans="1:1024" s="26" customFormat="1" ht="20.100000000000001" customHeight="1" x14ac:dyDescent="0.25">
      <c r="A17"/>
      <c r="B17" s="62" t="s">
        <v>21</v>
      </c>
      <c r="C17" s="62">
        <v>19.95</v>
      </c>
      <c r="D17" s="64">
        <f t="shared" si="0"/>
        <v>21.945</v>
      </c>
      <c r="E17" s="65">
        <f t="shared" si="1"/>
        <v>23.939999999999998</v>
      </c>
      <c r="F17" s="65">
        <f t="shared" si="2"/>
        <v>25.934999999999999</v>
      </c>
      <c r="G17" s="66">
        <f t="shared" si="3"/>
        <v>27.929999999999996</v>
      </c>
      <c r="H17" s="66">
        <f t="shared" si="4"/>
        <v>29.924999999999997</v>
      </c>
      <c r="I17" s="66">
        <f t="shared" si="5"/>
        <v>31.92</v>
      </c>
      <c r="J17" s="66">
        <f t="shared" si="6"/>
        <v>33.914999999999999</v>
      </c>
      <c r="K17" s="66">
        <f t="shared" si="7"/>
        <v>35.909999999999997</v>
      </c>
      <c r="L17" s="66">
        <f t="shared" si="8"/>
        <v>37.904999999999994</v>
      </c>
      <c r="M17" s="66">
        <f t="shared" si="9"/>
        <v>39.9</v>
      </c>
      <c r="N17" s="66">
        <f t="shared" si="10"/>
        <v>41.895000000000003</v>
      </c>
      <c r="O17" s="66">
        <f t="shared" si="11"/>
        <v>43.89</v>
      </c>
      <c r="P17" s="66">
        <f t="shared" si="12"/>
        <v>45.884999999999998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20.100000000000001" customHeight="1" x14ac:dyDescent="0.25">
      <c r="B18" s="63" t="s">
        <v>72</v>
      </c>
      <c r="C18" s="63">
        <v>11.4</v>
      </c>
      <c r="D18" s="67">
        <f t="shared" si="0"/>
        <v>12.540000000000001</v>
      </c>
      <c r="E18" s="68">
        <f t="shared" si="1"/>
        <v>13.68</v>
      </c>
      <c r="F18" s="68">
        <f t="shared" si="2"/>
        <v>14.82</v>
      </c>
      <c r="G18" s="69">
        <f t="shared" si="3"/>
        <v>15.959999999999999</v>
      </c>
      <c r="H18" s="69">
        <f t="shared" si="4"/>
        <v>17.100000000000001</v>
      </c>
      <c r="I18" s="69">
        <f t="shared" si="5"/>
        <v>18.240000000000002</v>
      </c>
      <c r="J18" s="69">
        <f t="shared" si="6"/>
        <v>19.38</v>
      </c>
      <c r="K18" s="69">
        <f t="shared" si="7"/>
        <v>20.52</v>
      </c>
      <c r="L18" s="69">
        <f t="shared" si="8"/>
        <v>21.66</v>
      </c>
      <c r="M18" s="69">
        <f t="shared" si="9"/>
        <v>22.8</v>
      </c>
      <c r="N18" s="69">
        <f t="shared" si="10"/>
        <v>23.94</v>
      </c>
      <c r="O18" s="69">
        <f t="shared" si="11"/>
        <v>25.080000000000002</v>
      </c>
      <c r="P18" s="69">
        <f t="shared" si="12"/>
        <v>26.22</v>
      </c>
      <c r="Q18"/>
    </row>
    <row r="19" spans="1:1024" ht="20.100000000000001" customHeight="1" x14ac:dyDescent="0.25">
      <c r="B19" s="24"/>
      <c r="C19" s="24">
        <v>0</v>
      </c>
      <c r="D19" s="24">
        <f t="shared" si="0"/>
        <v>0</v>
      </c>
      <c r="E19" s="24">
        <f t="shared" si="1"/>
        <v>0</v>
      </c>
      <c r="F19" s="24">
        <f t="shared" si="2"/>
        <v>0</v>
      </c>
      <c r="G19" s="24">
        <f t="shared" si="3"/>
        <v>0</v>
      </c>
      <c r="H19" s="24">
        <f t="shared" si="4"/>
        <v>0</v>
      </c>
      <c r="I19" s="24">
        <f t="shared" si="5"/>
        <v>0</v>
      </c>
      <c r="J19" s="24">
        <f t="shared" si="6"/>
        <v>0</v>
      </c>
      <c r="K19" s="24">
        <f t="shared" si="7"/>
        <v>0</v>
      </c>
      <c r="L19" s="24">
        <f t="shared" si="8"/>
        <v>0</v>
      </c>
      <c r="M19" s="24">
        <f t="shared" si="9"/>
        <v>0</v>
      </c>
      <c r="N19" s="24">
        <f t="shared" si="10"/>
        <v>0</v>
      </c>
      <c r="O19" s="24">
        <f t="shared" si="11"/>
        <v>0</v>
      </c>
      <c r="P19" s="24">
        <f t="shared" si="12"/>
        <v>0</v>
      </c>
      <c r="Q19"/>
    </row>
    <row r="20" spans="1:1024" ht="20.100000000000001" customHeight="1" x14ac:dyDescent="0.25">
      <c r="B20" s="2"/>
      <c r="C20" s="2">
        <v>0</v>
      </c>
      <c r="D20" s="30">
        <f t="shared" si="0"/>
        <v>0</v>
      </c>
      <c r="E20" s="31">
        <f t="shared" si="1"/>
        <v>0</v>
      </c>
      <c r="F20" s="31">
        <f t="shared" si="2"/>
        <v>0</v>
      </c>
      <c r="G20" s="29">
        <f t="shared" si="3"/>
        <v>0</v>
      </c>
      <c r="H20" s="29">
        <f t="shared" si="4"/>
        <v>0</v>
      </c>
      <c r="I20" s="29">
        <f t="shared" si="5"/>
        <v>0</v>
      </c>
      <c r="J20" s="29">
        <f t="shared" si="6"/>
        <v>0</v>
      </c>
      <c r="K20" s="29">
        <f t="shared" si="7"/>
        <v>0</v>
      </c>
      <c r="L20" s="29">
        <f t="shared" si="8"/>
        <v>0</v>
      </c>
      <c r="M20" s="29">
        <f t="shared" si="9"/>
        <v>0</v>
      </c>
      <c r="N20" s="29">
        <f t="shared" si="10"/>
        <v>0</v>
      </c>
      <c r="O20" s="29">
        <f t="shared" si="11"/>
        <v>0</v>
      </c>
      <c r="P20" s="29">
        <f t="shared" si="12"/>
        <v>0</v>
      </c>
      <c r="Q20"/>
    </row>
    <row r="21" spans="1:1024" ht="20.100000000000001" customHeight="1" x14ac:dyDescent="0.25">
      <c r="B21" s="24"/>
      <c r="C21" s="24">
        <v>0</v>
      </c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  <c r="H21" s="24">
        <f t="shared" si="4"/>
        <v>0</v>
      </c>
      <c r="I21" s="24">
        <f t="shared" si="5"/>
        <v>0</v>
      </c>
      <c r="J21" s="24">
        <f t="shared" si="6"/>
        <v>0</v>
      </c>
      <c r="K21" s="24">
        <f t="shared" si="7"/>
        <v>0</v>
      </c>
      <c r="L21" s="24">
        <f t="shared" si="8"/>
        <v>0</v>
      </c>
      <c r="M21" s="24">
        <f t="shared" si="9"/>
        <v>0</v>
      </c>
      <c r="N21" s="24">
        <f t="shared" si="10"/>
        <v>0</v>
      </c>
      <c r="O21" s="24">
        <f t="shared" si="11"/>
        <v>0</v>
      </c>
      <c r="P21" s="24">
        <f t="shared" si="12"/>
        <v>0</v>
      </c>
      <c r="Q21"/>
    </row>
    <row r="22" spans="1:1024" x14ac:dyDescent="0.25">
      <c r="B22" s="10"/>
      <c r="C22" s="11"/>
      <c r="D22" s="11"/>
      <c r="E22" s="3"/>
      <c r="F22" s="12"/>
      <c r="G22" s="13"/>
      <c r="H22" s="13"/>
      <c r="I22" s="13"/>
      <c r="J22" s="13"/>
      <c r="K22" s="13"/>
      <c r="L22" s="13"/>
      <c r="M22" s="13"/>
      <c r="N22" s="13"/>
      <c r="O22" s="13"/>
      <c r="P22" s="14"/>
      <c r="Q22" s="14"/>
    </row>
    <row r="23" spans="1:1024" x14ac:dyDescent="0.25">
      <c r="B23" s="10"/>
      <c r="C23" s="11"/>
      <c r="D23" s="11"/>
      <c r="E23" s="3"/>
      <c r="F23" s="12"/>
      <c r="G23" s="13"/>
      <c r="H23" s="13"/>
      <c r="I23" s="13"/>
      <c r="J23" s="13"/>
      <c r="K23" s="13"/>
      <c r="L23" s="13"/>
      <c r="M23" s="13"/>
      <c r="N23" s="13"/>
      <c r="O23" s="13"/>
      <c r="P23" s="14"/>
      <c r="Q23" s="14"/>
    </row>
    <row r="24" spans="1:1024" ht="21" x14ac:dyDescent="0.35">
      <c r="B24" s="122" t="s">
        <v>35</v>
      </c>
      <c r="C24" s="122"/>
      <c r="D24" s="122"/>
      <c r="E24" s="122"/>
      <c r="F24" s="12"/>
      <c r="H24" s="41" t="s">
        <v>43</v>
      </c>
      <c r="I24" s="41"/>
      <c r="J24" s="41"/>
      <c r="K24" s="43"/>
      <c r="L24" s="42">
        <v>1</v>
      </c>
      <c r="M24" s="13"/>
      <c r="N24" s="13"/>
      <c r="O24" s="13"/>
      <c r="P24" s="14"/>
      <c r="Q24" s="14"/>
    </row>
    <row r="25" spans="1:1024" x14ac:dyDescent="0.25">
      <c r="B25" s="10"/>
      <c r="C25" s="11"/>
      <c r="D25" s="11"/>
      <c r="E25" s="3"/>
      <c r="F25" s="12"/>
      <c r="H25" s="13"/>
      <c r="I25" s="13"/>
      <c r="J25" s="13"/>
      <c r="K25" s="13"/>
      <c r="L25" s="13"/>
      <c r="M25" s="13"/>
      <c r="N25" s="13"/>
      <c r="O25" s="13"/>
      <c r="P25" s="14"/>
      <c r="Q25" s="14"/>
    </row>
    <row r="26" spans="1:1024" x14ac:dyDescent="0.25">
      <c r="B26" s="52" t="s">
        <v>36</v>
      </c>
      <c r="C26" s="53"/>
      <c r="D26" s="54"/>
      <c r="E26" s="55"/>
      <c r="F26" s="36">
        <v>42</v>
      </c>
      <c r="H26" s="45" t="s">
        <v>44</v>
      </c>
      <c r="I26" s="45"/>
      <c r="J26" s="45"/>
      <c r="K26" s="46">
        <f>F26</f>
        <v>42</v>
      </c>
      <c r="L26" s="47">
        <f>IF(K24&gt;0,K26/K24,1)</f>
        <v>1</v>
      </c>
      <c r="M26" s="13"/>
      <c r="N26" s="13"/>
      <c r="O26" s="13"/>
      <c r="P26"/>
      <c r="Q26"/>
    </row>
    <row r="27" spans="1:1024" x14ac:dyDescent="0.25">
      <c r="B27" s="56"/>
      <c r="C27" s="53"/>
      <c r="D27" s="54"/>
      <c r="E27" s="55"/>
      <c r="F27" s="60"/>
      <c r="H27" s="48" t="s">
        <v>45</v>
      </c>
      <c r="I27" s="49"/>
      <c r="J27" s="48"/>
      <c r="K27" s="50">
        <f>F28</f>
        <v>29.4</v>
      </c>
      <c r="L27" s="51">
        <f>IF(K24&gt;0,K27/K24,K27/K26)</f>
        <v>0.7</v>
      </c>
      <c r="M27" s="13"/>
      <c r="N27" s="13"/>
      <c r="O27" s="13"/>
      <c r="P27"/>
      <c r="Q27"/>
    </row>
    <row r="28" spans="1:1024" x14ac:dyDescent="0.25">
      <c r="B28" s="57" t="s">
        <v>37</v>
      </c>
      <c r="C28" s="58">
        <f>F26</f>
        <v>42</v>
      </c>
      <c r="D28" s="59">
        <v>0.7</v>
      </c>
      <c r="E28" s="54" t="s">
        <v>38</v>
      </c>
      <c r="F28" s="61">
        <f>C28*D28</f>
        <v>29.4</v>
      </c>
      <c r="H28" s="134" t="s">
        <v>46</v>
      </c>
      <c r="I28" s="135"/>
      <c r="J28" s="134"/>
      <c r="K28" s="135">
        <f>F29</f>
        <v>12.600000000000001</v>
      </c>
      <c r="L28" s="136">
        <f>IF(K24&gt;0,K28/K24,K28/K26)</f>
        <v>0.30000000000000004</v>
      </c>
      <c r="M28" s="13"/>
      <c r="N28" s="13"/>
      <c r="O28" s="13"/>
      <c r="P28"/>
      <c r="Q28"/>
    </row>
    <row r="29" spans="1:1024" x14ac:dyDescent="0.25">
      <c r="B29" s="57" t="s">
        <v>39</v>
      </c>
      <c r="C29" s="58">
        <f>F26</f>
        <v>42</v>
      </c>
      <c r="D29" s="59">
        <v>0.3</v>
      </c>
      <c r="E29" s="54" t="s">
        <v>38</v>
      </c>
      <c r="F29" s="61">
        <f>C28-F28</f>
        <v>12.600000000000001</v>
      </c>
      <c r="H29" s="131" t="s">
        <v>47</v>
      </c>
      <c r="I29" s="132"/>
      <c r="J29" s="131"/>
      <c r="K29" s="132">
        <f>IF(K24&gt;0,K24-K26,K26-K26)</f>
        <v>0</v>
      </c>
      <c r="L29" s="133">
        <f>L24-L26</f>
        <v>0</v>
      </c>
      <c r="M29" s="13"/>
      <c r="N29" s="13"/>
      <c r="O29" s="13"/>
      <c r="P29"/>
      <c r="Q29"/>
    </row>
    <row r="30" spans="1:1024" x14ac:dyDescent="0.25">
      <c r="B30" s="37"/>
      <c r="C30" s="11"/>
      <c r="D30" s="3"/>
      <c r="E30" s="13"/>
      <c r="F30" s="13"/>
      <c r="G30" s="13"/>
      <c r="H30" s="13"/>
      <c r="I30" s="13"/>
      <c r="J30" s="13"/>
      <c r="K30" s="13"/>
      <c r="L30" s="14"/>
      <c r="M30" s="13"/>
      <c r="N30" s="13"/>
      <c r="O30" s="13"/>
      <c r="P30"/>
      <c r="Q30"/>
    </row>
    <row r="31" spans="1:1024" x14ac:dyDescent="0.25">
      <c r="B31" s="37"/>
      <c r="C31" s="11"/>
      <c r="D31" s="3"/>
      <c r="E31" s="13"/>
      <c r="F31" s="13"/>
      <c r="G31" s="13"/>
      <c r="H31" s="13"/>
      <c r="I31" s="13"/>
      <c r="J31" s="13"/>
      <c r="K31" s="13"/>
      <c r="L31" s="14"/>
      <c r="M31" s="13"/>
      <c r="N31" s="13"/>
      <c r="O31" s="13"/>
      <c r="P31"/>
      <c r="Q31"/>
    </row>
    <row r="32" spans="1:1024" ht="21" x14ac:dyDescent="0.35">
      <c r="B32" s="122" t="s">
        <v>48</v>
      </c>
      <c r="C32" s="122"/>
      <c r="D32" s="122"/>
      <c r="E32" s="122"/>
      <c r="F32" s="13"/>
      <c r="G32" s="13"/>
      <c r="H32" s="13"/>
      <c r="I32" s="13"/>
      <c r="J32" s="13"/>
      <c r="K32" s="13"/>
      <c r="L32" s="14"/>
      <c r="M32" s="13"/>
      <c r="N32" s="13"/>
      <c r="O32" s="13"/>
      <c r="P32"/>
      <c r="Q32"/>
    </row>
    <row r="33" spans="2:17" ht="21" x14ac:dyDescent="0.35">
      <c r="B33" s="1"/>
      <c r="C33" s="1"/>
      <c r="D33" s="127" t="s">
        <v>49</v>
      </c>
      <c r="E33" s="1"/>
      <c r="F33" s="13"/>
      <c r="G33" s="13"/>
      <c r="H33" s="13"/>
      <c r="I33" s="13"/>
      <c r="J33" s="13"/>
      <c r="K33" s="13"/>
      <c r="L33" s="14"/>
      <c r="M33" s="13"/>
      <c r="N33" s="13"/>
      <c r="O33" s="13"/>
      <c r="P33"/>
      <c r="Q33"/>
    </row>
    <row r="34" spans="2:17" x14ac:dyDescent="0.25">
      <c r="B34" s="37"/>
      <c r="C34" s="11"/>
      <c r="D34" s="127"/>
      <c r="E34" s="13"/>
      <c r="F34" s="13"/>
      <c r="G34" s="13"/>
      <c r="H34" s="13"/>
      <c r="I34" s="13"/>
      <c r="J34" s="13"/>
      <c r="K34" s="13"/>
      <c r="L34" s="14"/>
      <c r="M34" s="13"/>
      <c r="N34" s="13"/>
      <c r="O34" s="13"/>
      <c r="P34"/>
      <c r="Q34"/>
    </row>
    <row r="35" spans="2:17" x14ac:dyDescent="0.25">
      <c r="B35" s="38" t="s">
        <v>40</v>
      </c>
      <c r="C35" s="39">
        <f>F26*1.1</f>
        <v>46.2</v>
      </c>
      <c r="D35" s="40">
        <f>C35-C28</f>
        <v>4.2000000000000028</v>
      </c>
      <c r="E35" s="44"/>
      <c r="F35" s="126"/>
      <c r="G35" s="126"/>
      <c r="H35" s="126"/>
      <c r="J35" s="9"/>
      <c r="K35" s="9"/>
      <c r="L35"/>
      <c r="M35"/>
      <c r="N35"/>
      <c r="O35"/>
      <c r="P35"/>
      <c r="Q35"/>
    </row>
    <row r="36" spans="2:17" x14ac:dyDescent="0.25">
      <c r="B36" s="38" t="s">
        <v>41</v>
      </c>
      <c r="C36" s="39">
        <f>F26*1.15</f>
        <v>48.3</v>
      </c>
      <c r="D36" s="40">
        <f>C36-C28</f>
        <v>6.2999999999999972</v>
      </c>
      <c r="E36" s="44"/>
      <c r="F36" s="126"/>
      <c r="G36" s="126"/>
      <c r="H36" s="126"/>
      <c r="J36" s="9"/>
      <c r="K36" s="9"/>
      <c r="L36"/>
      <c r="M36"/>
      <c r="N36"/>
      <c r="O36"/>
      <c r="P36"/>
      <c r="Q36"/>
    </row>
    <row r="37" spans="2:17" x14ac:dyDescent="0.25">
      <c r="B37" s="38" t="s">
        <v>42</v>
      </c>
      <c r="C37" s="39">
        <f>F26*1.2</f>
        <v>50.4</v>
      </c>
      <c r="D37" s="40">
        <f>C37-C28</f>
        <v>8.3999999999999986</v>
      </c>
      <c r="E37" s="44"/>
      <c r="F37" s="126"/>
      <c r="G37" s="126"/>
      <c r="H37" s="126"/>
      <c r="J37" s="9"/>
      <c r="K37" s="9"/>
      <c r="L37"/>
      <c r="M37"/>
      <c r="N37"/>
      <c r="O37"/>
      <c r="P37"/>
      <c r="Q37"/>
    </row>
    <row r="38" spans="2:17" x14ac:dyDescent="0.25">
      <c r="B38" s="10"/>
      <c r="C38" s="11"/>
      <c r="D38" s="11"/>
      <c r="E38" s="13"/>
      <c r="F38" s="13"/>
      <c r="G38" s="13"/>
      <c r="H38" s="13"/>
      <c r="I38" s="13"/>
      <c r="J38" s="13"/>
      <c r="K38" s="13"/>
      <c r="L38" s="13"/>
      <c r="M38" s="13"/>
      <c r="N38" s="14"/>
      <c r="O38" s="13"/>
      <c r="P38"/>
      <c r="Q38"/>
    </row>
    <row r="39" spans="2:17" x14ac:dyDescent="0.25">
      <c r="B39" s="10"/>
      <c r="C39" s="11"/>
      <c r="D39" s="11"/>
      <c r="E39" s="3"/>
      <c r="F39" s="12"/>
      <c r="G39" s="13"/>
      <c r="H39" s="13"/>
      <c r="I39" s="13"/>
      <c r="J39" s="13"/>
      <c r="K39" s="13"/>
      <c r="L39" s="13"/>
      <c r="M39" s="13"/>
      <c r="N39" s="13"/>
      <c r="O39" s="13"/>
      <c r="P39" s="14"/>
      <c r="Q39" s="14"/>
    </row>
    <row r="40" spans="2:17" hidden="1" x14ac:dyDescent="0.25"/>
    <row r="41" spans="2:17" hidden="1" x14ac:dyDescent="0.25"/>
    <row r="42" spans="2:17" hidden="1" x14ac:dyDescent="0.25"/>
    <row r="43" spans="2:17" hidden="1" x14ac:dyDescent="0.25"/>
    <row r="44" spans="2:17" hidden="1" x14ac:dyDescent="0.25"/>
    <row r="45" spans="2:17" hidden="1" x14ac:dyDescent="0.25"/>
    <row r="46" spans="2:17" hidden="1" x14ac:dyDescent="0.25"/>
    <row r="47" spans="2:17" hidden="1" x14ac:dyDescent="0.25"/>
    <row r="48" spans="2:17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90" ht="15" customHeight="1" x14ac:dyDescent="0.25"/>
    <row r="91" ht="15" customHeight="1" x14ac:dyDescent="0.25"/>
    <row r="92" ht="15" customHeight="1" x14ac:dyDescent="0.25"/>
  </sheetData>
  <mergeCells count="10">
    <mergeCell ref="D33:D34"/>
    <mergeCell ref="F35:H35"/>
    <mergeCell ref="F36:H36"/>
    <mergeCell ref="F37:H37"/>
    <mergeCell ref="B6:P6"/>
    <mergeCell ref="G2:O2"/>
    <mergeCell ref="D3:D4"/>
    <mergeCell ref="E3:Q3"/>
    <mergeCell ref="B24:E24"/>
    <mergeCell ref="B32:E32"/>
  </mergeCells>
  <printOptions horizontalCentered="1"/>
  <pageMargins left="0.27569444444444402" right="0.27569444444444402" top="0.35416666666666702" bottom="0.35416666666666702" header="0.51180555555555496" footer="0.51180555555555496"/>
  <pageSetup paperSize="9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Physiotherapie</vt:lpstr>
      <vt:lpstr>Ergotherapie</vt:lpstr>
      <vt:lpstr>Logopädie</vt:lpstr>
      <vt:lpstr>Podologie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Vorlage</dc:creator>
  <dc:description/>
  <cp:lastModifiedBy>Jan Schreiber</cp:lastModifiedBy>
  <cp:revision>19</cp:revision>
  <cp:lastPrinted>2018-03-08T21:13:41Z</cp:lastPrinted>
  <dcterms:created xsi:type="dcterms:W3CDTF">2018-03-08T20:06:19Z</dcterms:created>
  <dcterms:modified xsi:type="dcterms:W3CDTF">2024-01-03T16:04:22Z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